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svg" ContentType="image/sv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ocuments\Assignments\Proffessional Writer\22Feb\"/>
    </mc:Choice>
  </mc:AlternateContent>
  <bookViews>
    <workbookView xWindow="60" yWindow="465" windowWidth="25440" windowHeight="14595" tabRatio="942" activeTab="9"/>
  </bookViews>
  <sheets>
    <sheet name="January" sheetId="1" r:id="rId1"/>
    <sheet name="Total Fees Chart" sheetId="2" r:id="rId2"/>
    <sheet name="Alphabetical Sort" sheetId="3" r:id="rId3"/>
    <sheet name="Macros" sheetId="5" r:id="rId4"/>
    <sheet name="IF FUNCTIONS" sheetId="8" r:id="rId5"/>
    <sheet name="Conditional Formating" sheetId="7" r:id="rId6"/>
    <sheet name="HLOOKUP" sheetId="4" r:id="rId7"/>
    <sheet name="Countif" sheetId="10" r:id="rId8"/>
    <sheet name="sumif" sheetId="9" r:id="rId9"/>
    <sheet name="Naming a range" sheetId="11" r:id="rId10"/>
  </sheets>
  <definedNames>
    <definedName name="_xlnm._FilterDatabase" localSheetId="3" hidden="1">Macros!$D$1:$D$17</definedName>
    <definedName name="discounts" localSheetId="7">Countif!$J$8:$J$17</definedName>
    <definedName name="discounts" localSheetId="4">'IF FUNCTIONS'!$J$8:$J$17</definedName>
    <definedName name="discounts" localSheetId="9">'Naming a range'!$J$8:$J$17</definedName>
    <definedName name="discounts" localSheetId="8">sumif!$J$8:$J$17</definedName>
    <definedName name="discounts">January!$J$8:$J$17</definedName>
    <definedName name="Names" localSheetId="7">Countif!$B$8:$B$17</definedName>
    <definedName name="Names" localSheetId="4">'IF FUNCTIONS'!$B$8:$B$17</definedName>
    <definedName name="Names" localSheetId="9">'Naming a range'!$B$8:$B$17</definedName>
    <definedName name="Names" localSheetId="8">sumif!$B$8:$B$17</definedName>
    <definedName name="Names">January!$B$8:$B$17</definedName>
    <definedName name="Total" localSheetId="7">Countif!$K$8:$K$17</definedName>
    <definedName name="Total" localSheetId="4">'IF FUNCTIONS'!$K$8:$K$17</definedName>
    <definedName name="Total" localSheetId="9">'Naming a range'!$K$8:$K$17</definedName>
    <definedName name="Total" localSheetId="8">sumif!$K$8:$K$17</definedName>
    <definedName name="Total">January!$K$8:$K$17</definedName>
    <definedName name="Transport_Fees">'Naming a range'!$H$7:$H$22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3" i="9" l="1"/>
  <c r="M9" i="10"/>
  <c r="M10" i="10"/>
  <c r="M11" i="10"/>
  <c r="M12" i="10"/>
  <c r="M13" i="10"/>
  <c r="M14" i="10"/>
  <c r="M15" i="10"/>
  <c r="M16" i="10"/>
  <c r="M17" i="10"/>
  <c r="M18" i="10"/>
  <c r="M19" i="10"/>
  <c r="M20" i="10"/>
  <c r="M21" i="10"/>
  <c r="M22" i="10"/>
  <c r="M8" i="10"/>
  <c r="B35" i="11"/>
  <c r="B34" i="11"/>
  <c r="B33" i="11"/>
  <c r="B31" i="11"/>
  <c r="B27" i="11"/>
  <c r="B24" i="11"/>
  <c r="I22" i="11"/>
  <c r="C22" i="11"/>
  <c r="I21" i="11"/>
  <c r="C21" i="11"/>
  <c r="I20" i="11"/>
  <c r="C20" i="11"/>
  <c r="I19" i="11"/>
  <c r="C19" i="11"/>
  <c r="I18" i="11"/>
  <c r="C18" i="11"/>
  <c r="I17" i="11"/>
  <c r="C17" i="11"/>
  <c r="I16" i="11"/>
  <c r="C16" i="11"/>
  <c r="I15" i="11"/>
  <c r="C15" i="11"/>
  <c r="I14" i="11"/>
  <c r="C14" i="11"/>
  <c r="J13" i="11"/>
  <c r="I13" i="11"/>
  <c r="K13" i="11" s="1"/>
  <c r="C13" i="11"/>
  <c r="I12" i="11"/>
  <c r="C12" i="11"/>
  <c r="I11" i="11"/>
  <c r="C11" i="11"/>
  <c r="I10" i="11"/>
  <c r="C10" i="11"/>
  <c r="I9" i="11"/>
  <c r="C9" i="11"/>
  <c r="I8" i="11"/>
  <c r="C8" i="11"/>
  <c r="B28" i="11" s="1"/>
  <c r="B35" i="10"/>
  <c r="B34" i="10"/>
  <c r="B33" i="10"/>
  <c r="B31" i="10"/>
  <c r="B27" i="10"/>
  <c r="B24" i="10"/>
  <c r="I22" i="10"/>
  <c r="C22" i="10"/>
  <c r="I21" i="10"/>
  <c r="C21" i="10"/>
  <c r="I20" i="10"/>
  <c r="C20" i="10"/>
  <c r="I19" i="10"/>
  <c r="C19" i="10"/>
  <c r="I18" i="10"/>
  <c r="C18" i="10"/>
  <c r="I17" i="10"/>
  <c r="C17" i="10"/>
  <c r="I16" i="10"/>
  <c r="C16" i="10"/>
  <c r="I15" i="10"/>
  <c r="C15" i="10"/>
  <c r="I14" i="10"/>
  <c r="C14" i="10"/>
  <c r="I13" i="10"/>
  <c r="C13" i="10"/>
  <c r="I12" i="10"/>
  <c r="C12" i="10"/>
  <c r="I11" i="10"/>
  <c r="C11" i="10"/>
  <c r="I10" i="10"/>
  <c r="C10" i="10"/>
  <c r="I9" i="10"/>
  <c r="C9" i="10"/>
  <c r="I8" i="10"/>
  <c r="C8" i="10"/>
  <c r="B29" i="10" s="1"/>
  <c r="B35" i="9"/>
  <c r="B34" i="9"/>
  <c r="B33" i="9"/>
  <c r="B31" i="9"/>
  <c r="B27" i="9"/>
  <c r="B24" i="9"/>
  <c r="I22" i="9"/>
  <c r="C22" i="9"/>
  <c r="I21" i="9"/>
  <c r="C21" i="9"/>
  <c r="I20" i="9"/>
  <c r="C20" i="9"/>
  <c r="I19" i="9"/>
  <c r="C19" i="9"/>
  <c r="I18" i="9"/>
  <c r="C18" i="9"/>
  <c r="I17" i="9"/>
  <c r="C17" i="9"/>
  <c r="I16" i="9"/>
  <c r="C16" i="9"/>
  <c r="I15" i="9"/>
  <c r="C15" i="9"/>
  <c r="I14" i="9"/>
  <c r="C14" i="9"/>
  <c r="I13" i="9"/>
  <c r="C13" i="9"/>
  <c r="I12" i="9"/>
  <c r="C12" i="9"/>
  <c r="I11" i="9"/>
  <c r="C11" i="9"/>
  <c r="I10" i="9"/>
  <c r="C10" i="9"/>
  <c r="I9" i="9"/>
  <c r="C9" i="9"/>
  <c r="I8" i="9"/>
  <c r="C8" i="9"/>
  <c r="B30" i="9" s="1"/>
  <c r="N25" i="8"/>
  <c r="N26" i="8"/>
  <c r="N27" i="8"/>
  <c r="K8" i="11" l="1"/>
  <c r="K12" i="11"/>
  <c r="K16" i="11"/>
  <c r="K22" i="11"/>
  <c r="K15" i="11"/>
  <c r="K17" i="11"/>
  <c r="B29" i="11"/>
  <c r="J14" i="11"/>
  <c r="K14" i="11" s="1"/>
  <c r="J16" i="11"/>
  <c r="J17" i="11"/>
  <c r="J18" i="11"/>
  <c r="K18" i="11" s="1"/>
  <c r="J19" i="11"/>
  <c r="K19" i="11" s="1"/>
  <c r="J20" i="11"/>
  <c r="K20" i="11" s="1"/>
  <c r="J21" i="11"/>
  <c r="K21" i="11" s="1"/>
  <c r="J22" i="11"/>
  <c r="B30" i="11"/>
  <c r="J8" i="11"/>
  <c r="J9" i="11"/>
  <c r="K9" i="11" s="1"/>
  <c r="J10" i="11"/>
  <c r="K10" i="11" s="1"/>
  <c r="J11" i="11"/>
  <c r="K11" i="11" s="1"/>
  <c r="J12" i="11"/>
  <c r="J15" i="11"/>
  <c r="K14" i="10"/>
  <c r="K22" i="10"/>
  <c r="K9" i="10"/>
  <c r="K13" i="10"/>
  <c r="K17" i="10"/>
  <c r="K21" i="10"/>
  <c r="B28" i="10"/>
  <c r="J8" i="10"/>
  <c r="J9" i="10"/>
  <c r="J10" i="10"/>
  <c r="K10" i="10" s="1"/>
  <c r="J11" i="10"/>
  <c r="K11" i="10" s="1"/>
  <c r="J12" i="10"/>
  <c r="K12" i="10" s="1"/>
  <c r="J13" i="10"/>
  <c r="J14" i="10"/>
  <c r="J15" i="10"/>
  <c r="K15" i="10" s="1"/>
  <c r="J16" i="10"/>
  <c r="K16" i="10" s="1"/>
  <c r="J17" i="10"/>
  <c r="J18" i="10"/>
  <c r="K18" i="10" s="1"/>
  <c r="J19" i="10"/>
  <c r="K19" i="10" s="1"/>
  <c r="J20" i="10"/>
  <c r="K20" i="10" s="1"/>
  <c r="J21" i="10"/>
  <c r="J22" i="10"/>
  <c r="B30" i="10"/>
  <c r="K12" i="9"/>
  <c r="K20" i="9"/>
  <c r="K11" i="9"/>
  <c r="K15" i="9"/>
  <c r="K19" i="9"/>
  <c r="B29" i="9"/>
  <c r="B28" i="9"/>
  <c r="J8" i="9"/>
  <c r="J9" i="9"/>
  <c r="K9" i="9" s="1"/>
  <c r="J10" i="9"/>
  <c r="K10" i="9" s="1"/>
  <c r="J11" i="9"/>
  <c r="J12" i="9"/>
  <c r="J13" i="9"/>
  <c r="K13" i="9" s="1"/>
  <c r="J14" i="9"/>
  <c r="K14" i="9" s="1"/>
  <c r="J15" i="9"/>
  <c r="J16" i="9"/>
  <c r="K16" i="9" s="1"/>
  <c r="J17" i="9"/>
  <c r="K17" i="9" s="1"/>
  <c r="J18" i="9"/>
  <c r="K18" i="9" s="1"/>
  <c r="J19" i="9"/>
  <c r="J20" i="9"/>
  <c r="J21" i="9"/>
  <c r="K21" i="9" s="1"/>
  <c r="J22" i="9"/>
  <c r="K22" i="9" s="1"/>
  <c r="N21" i="8"/>
  <c r="N22" i="8"/>
  <c r="N9" i="8"/>
  <c r="N10" i="8"/>
  <c r="N11" i="8"/>
  <c r="N12" i="8"/>
  <c r="N13" i="8"/>
  <c r="N14" i="8"/>
  <c r="N15" i="8"/>
  <c r="N16" i="8"/>
  <c r="N17" i="8"/>
  <c r="N18" i="8"/>
  <c r="N19" i="8"/>
  <c r="N20" i="8"/>
  <c r="N8" i="8"/>
  <c r="M9" i="8"/>
  <c r="M10" i="8"/>
  <c r="M11" i="8"/>
  <c r="M12" i="8"/>
  <c r="M13" i="8"/>
  <c r="M14" i="8"/>
  <c r="M15" i="8"/>
  <c r="M16" i="8"/>
  <c r="M17" i="8"/>
  <c r="M18" i="8"/>
  <c r="M19" i="8"/>
  <c r="M20" i="8"/>
  <c r="M21" i="8"/>
  <c r="M22" i="8"/>
  <c r="M8" i="8"/>
  <c r="B35" i="8"/>
  <c r="B34" i="8"/>
  <c r="B33" i="8"/>
  <c r="B31" i="8"/>
  <c r="B30" i="8"/>
  <c r="B27" i="8"/>
  <c r="B24" i="8"/>
  <c r="J22" i="8"/>
  <c r="K22" i="8" s="1"/>
  <c r="I22" i="8"/>
  <c r="C22" i="8"/>
  <c r="J21" i="8"/>
  <c r="K21" i="8" s="1"/>
  <c r="I21" i="8"/>
  <c r="C21" i="8"/>
  <c r="J20" i="8"/>
  <c r="K20" i="8" s="1"/>
  <c r="I20" i="8"/>
  <c r="C20" i="8"/>
  <c r="J19" i="8"/>
  <c r="K19" i="8" s="1"/>
  <c r="I19" i="8"/>
  <c r="C19" i="8"/>
  <c r="J18" i="8"/>
  <c r="K18" i="8" s="1"/>
  <c r="I18" i="8"/>
  <c r="C18" i="8"/>
  <c r="J17" i="8"/>
  <c r="K17" i="8" s="1"/>
  <c r="I17" i="8"/>
  <c r="C17" i="8"/>
  <c r="J16" i="8"/>
  <c r="K16" i="8" s="1"/>
  <c r="I16" i="8"/>
  <c r="C16" i="8"/>
  <c r="J15" i="8"/>
  <c r="K15" i="8" s="1"/>
  <c r="I15" i="8"/>
  <c r="C15" i="8"/>
  <c r="J14" i="8"/>
  <c r="K14" i="8" s="1"/>
  <c r="I14" i="8"/>
  <c r="C14" i="8"/>
  <c r="J13" i="8"/>
  <c r="K13" i="8" s="1"/>
  <c r="I13" i="8"/>
  <c r="C13" i="8"/>
  <c r="J12" i="8"/>
  <c r="K12" i="8" s="1"/>
  <c r="I12" i="8"/>
  <c r="C12" i="8"/>
  <c r="J11" i="8"/>
  <c r="K11" i="8" s="1"/>
  <c r="I11" i="8"/>
  <c r="C11" i="8"/>
  <c r="J10" i="8"/>
  <c r="K10" i="8" s="1"/>
  <c r="I10" i="8"/>
  <c r="C10" i="8"/>
  <c r="J9" i="8"/>
  <c r="K9" i="8" s="1"/>
  <c r="I9" i="8"/>
  <c r="C9" i="8"/>
  <c r="J8" i="8"/>
  <c r="K8" i="8" s="1"/>
  <c r="I8" i="8"/>
  <c r="C8" i="8"/>
  <c r="B29" i="8" s="1"/>
  <c r="E17" i="7"/>
  <c r="E16" i="7"/>
  <c r="E15" i="7"/>
  <c r="E14" i="7"/>
  <c r="E13" i="7"/>
  <c r="E12" i="7"/>
  <c r="E11" i="7"/>
  <c r="E10" i="7"/>
  <c r="E9" i="7"/>
  <c r="E8" i="7"/>
  <c r="E7" i="7"/>
  <c r="E6" i="7"/>
  <c r="E5" i="7"/>
  <c r="E4" i="7"/>
  <c r="E3" i="7"/>
  <c r="E15" i="5"/>
  <c r="E13" i="5"/>
  <c r="E10" i="5"/>
  <c r="E5" i="5"/>
  <c r="E6" i="5"/>
  <c r="E4" i="5"/>
  <c r="E12" i="5"/>
  <c r="E16" i="5"/>
  <c r="E8" i="5"/>
  <c r="E17" i="5"/>
  <c r="E14" i="5"/>
  <c r="E11" i="5"/>
  <c r="E7" i="5"/>
  <c r="E3" i="5"/>
  <c r="E9" i="5"/>
  <c r="B29" i="4"/>
  <c r="L27" i="4"/>
  <c r="F27" i="4"/>
  <c r="L26" i="4"/>
  <c r="F26" i="4"/>
  <c r="L25" i="4"/>
  <c r="F25" i="4"/>
  <c r="L24" i="4"/>
  <c r="F24" i="4"/>
  <c r="L23" i="4"/>
  <c r="F23" i="4"/>
  <c r="L22" i="4"/>
  <c r="F22" i="4"/>
  <c r="L21" i="4"/>
  <c r="F21" i="4"/>
  <c r="L20" i="4"/>
  <c r="F20" i="4"/>
  <c r="L19" i="4"/>
  <c r="F19" i="4"/>
  <c r="L18" i="4"/>
  <c r="F18" i="4"/>
  <c r="L17" i="4"/>
  <c r="F17" i="4"/>
  <c r="L16" i="4"/>
  <c r="F16" i="4"/>
  <c r="L15" i="4"/>
  <c r="F15" i="4"/>
  <c r="L14" i="4"/>
  <c r="F14" i="4"/>
  <c r="L13" i="4"/>
  <c r="F13" i="4"/>
  <c r="B26" i="11" l="1"/>
  <c r="B25" i="11"/>
  <c r="B32" i="11"/>
  <c r="B32" i="10"/>
  <c r="K8" i="10"/>
  <c r="B32" i="9"/>
  <c r="K8" i="9"/>
  <c r="B25" i="8"/>
  <c r="B26" i="8"/>
  <c r="B28" i="8"/>
  <c r="B32" i="8"/>
  <c r="N20" i="4"/>
  <c r="N26" i="4"/>
  <c r="N19" i="4"/>
  <c r="N27" i="4"/>
  <c r="M13" i="4"/>
  <c r="N13" i="4" s="1"/>
  <c r="M14" i="4"/>
  <c r="N14" i="4" s="1"/>
  <c r="M15" i="4"/>
  <c r="N15" i="4" s="1"/>
  <c r="M16" i="4"/>
  <c r="N16" i="4" s="1"/>
  <c r="M17" i="4"/>
  <c r="N17" i="4" s="1"/>
  <c r="M18" i="4"/>
  <c r="N18" i="4" s="1"/>
  <c r="M19" i="4"/>
  <c r="M20" i="4"/>
  <c r="M21" i="4"/>
  <c r="N21" i="4" s="1"/>
  <c r="M22" i="4"/>
  <c r="N22" i="4" s="1"/>
  <c r="M23" i="4"/>
  <c r="N23" i="4" s="1"/>
  <c r="M24" i="4"/>
  <c r="N24" i="4" s="1"/>
  <c r="M25" i="4"/>
  <c r="N25" i="4" s="1"/>
  <c r="M26" i="4"/>
  <c r="M27" i="4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3" i="3"/>
  <c r="B26" i="10" l="1"/>
  <c r="B25" i="10"/>
  <c r="B26" i="9"/>
  <c r="B25" i="9"/>
  <c r="B35" i="1"/>
  <c r="B34" i="1"/>
  <c r="B33" i="1"/>
  <c r="B31" i="1"/>
  <c r="B27" i="1"/>
  <c r="B24" i="1"/>
  <c r="I22" i="1"/>
  <c r="J22" i="1" s="1"/>
  <c r="I20" i="1"/>
  <c r="J20" i="1" s="1"/>
  <c r="I21" i="1"/>
  <c r="C22" i="1"/>
  <c r="C21" i="1"/>
  <c r="C20" i="1"/>
  <c r="I19" i="1"/>
  <c r="C19" i="1"/>
  <c r="I18" i="1"/>
  <c r="C18" i="1"/>
  <c r="C17" i="1"/>
  <c r="C16" i="1"/>
  <c r="C15" i="1"/>
  <c r="C14" i="1"/>
  <c r="C13" i="1"/>
  <c r="C12" i="1"/>
  <c r="C11" i="1"/>
  <c r="C10" i="1"/>
  <c r="C9" i="1"/>
  <c r="C8" i="1"/>
  <c r="I10" i="1"/>
  <c r="J10" i="1" s="1"/>
  <c r="I17" i="1"/>
  <c r="J17" i="1" s="1"/>
  <c r="K17" i="1" s="1"/>
  <c r="I16" i="1"/>
  <c r="I15" i="1"/>
  <c r="J15" i="1" s="1"/>
  <c r="K15" i="1" s="1"/>
  <c r="I14" i="1"/>
  <c r="I13" i="1"/>
  <c r="J13" i="1" s="1"/>
  <c r="K13" i="1" s="1"/>
  <c r="I12" i="1"/>
  <c r="J12" i="1" s="1"/>
  <c r="I11" i="1"/>
  <c r="J11" i="1" s="1"/>
  <c r="I9" i="1"/>
  <c r="J9" i="1" s="1"/>
  <c r="K9" i="1" s="1"/>
  <c r="I8" i="1"/>
  <c r="J8" i="1" s="1"/>
  <c r="B30" i="1" l="1"/>
  <c r="K20" i="1"/>
  <c r="J18" i="1"/>
  <c r="K18" i="1" s="1"/>
  <c r="J19" i="1"/>
  <c r="K19" i="1" s="1"/>
  <c r="K22" i="1"/>
  <c r="J21" i="1"/>
  <c r="K21" i="1" s="1"/>
  <c r="B29" i="1"/>
  <c r="B28" i="1"/>
  <c r="K11" i="1"/>
  <c r="K8" i="1"/>
  <c r="K12" i="1"/>
  <c r="J14" i="1"/>
  <c r="K14" i="1" s="1"/>
  <c r="K10" i="1"/>
  <c r="J16" i="1"/>
  <c r="K16" i="1" s="1"/>
  <c r="B32" i="1" l="1"/>
  <c r="B26" i="1"/>
  <c r="B25" i="1"/>
</calcChain>
</file>

<file path=xl/sharedStrings.xml><?xml version="1.0" encoding="utf-8"?>
<sst xmlns="http://schemas.openxmlformats.org/spreadsheetml/2006/main" count="458" uniqueCount="66">
  <si>
    <t>Royal Carribean Cruise</t>
  </si>
  <si>
    <t>3rd Class</t>
  </si>
  <si>
    <t>2nd Class</t>
  </si>
  <si>
    <t>Booking No.</t>
  </si>
  <si>
    <t xml:space="preserve">Name </t>
  </si>
  <si>
    <t>Louis Collins</t>
  </si>
  <si>
    <t>Diana Walsh</t>
  </si>
  <si>
    <t>Jamie Doyle</t>
  </si>
  <si>
    <t>Conor Kehoe</t>
  </si>
  <si>
    <t>Lily Dunne</t>
  </si>
  <si>
    <t>Alfred Porch</t>
  </si>
  <si>
    <t>Gino Russo</t>
  </si>
  <si>
    <t>Drew Hartnett</t>
  </si>
  <si>
    <t>Penelope O'Shea</t>
  </si>
  <si>
    <t>Mark Summers</t>
  </si>
  <si>
    <t>1st Class</t>
  </si>
  <si>
    <t xml:space="preserve"> Room Type</t>
  </si>
  <si>
    <t>No of Guests</t>
  </si>
  <si>
    <t>Pricing per person</t>
  </si>
  <si>
    <t>Kids (Under 16)</t>
  </si>
  <si>
    <t>Discounts per nights</t>
  </si>
  <si>
    <t>3 nights</t>
  </si>
  <si>
    <t>5 nights</t>
  </si>
  <si>
    <t>7 nights</t>
  </si>
  <si>
    <t>Free</t>
  </si>
  <si>
    <t>Infants (Under 2)</t>
  </si>
  <si>
    <t xml:space="preserve"> Nights On Board</t>
  </si>
  <si>
    <t>Sub Total</t>
  </si>
  <si>
    <t>Discount</t>
  </si>
  <si>
    <t xml:space="preserve">Total </t>
  </si>
  <si>
    <t>Transport Fees</t>
  </si>
  <si>
    <t>Average Nights On Board</t>
  </si>
  <si>
    <t xml:space="preserve">Maximum Spent </t>
  </si>
  <si>
    <t>Minimum Spent</t>
  </si>
  <si>
    <t>Total Transport Fees</t>
  </si>
  <si>
    <t xml:space="preserve">3rd Class Passengers </t>
  </si>
  <si>
    <t>2nd Class Passengers</t>
  </si>
  <si>
    <t>1st Class Passengers</t>
  </si>
  <si>
    <t xml:space="preserve">Under 16s </t>
  </si>
  <si>
    <t>Discounts given</t>
  </si>
  <si>
    <t>John O'Mahony</t>
  </si>
  <si>
    <t xml:space="preserve"> Arbresha Kastrati</t>
  </si>
  <si>
    <t>Caleb Daniels</t>
  </si>
  <si>
    <t>Allie Falano</t>
  </si>
  <si>
    <t>Zack Power</t>
  </si>
  <si>
    <t xml:space="preserve"> Payment Method</t>
  </si>
  <si>
    <t>Apple Pay</t>
  </si>
  <si>
    <t>Paypal</t>
  </si>
  <si>
    <t>Mastercard</t>
  </si>
  <si>
    <t>Paid With Apple Pay</t>
  </si>
  <si>
    <t>Paid With Paypal</t>
  </si>
  <si>
    <t>Paid With Mastercard</t>
  </si>
  <si>
    <t>TELEPHONE CHARGES</t>
  </si>
  <si>
    <t>EU Calls</t>
  </si>
  <si>
    <t>International Calls</t>
  </si>
  <si>
    <t>Total</t>
  </si>
  <si>
    <t>HLOOKUP</t>
  </si>
  <si>
    <t>Simple IF Functions</t>
  </si>
  <si>
    <t>Nested Simple IF FUNCTIONS</t>
  </si>
  <si>
    <t>1-1000</t>
  </si>
  <si>
    <t>1000-2000</t>
  </si>
  <si>
    <t>3000 and above</t>
  </si>
  <si>
    <t xml:space="preserve">Range of Total </t>
  </si>
  <si>
    <t>Compound IF  function</t>
  </si>
  <si>
    <t>COUNTIF</t>
  </si>
  <si>
    <t>SUMIF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</si>
</sst>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&quot;$&quot;* #,##0.00_);_(&quot;$&quot;* \(#,##0.00\);_(&quot;$&quot;* &quot;-&quot;??_);_(@_)"/>
    <numFmt numFmtId="165" formatCode="_(&quot;$&quot;* #,##0_);_(&quot;$&quot;* \(#,##0\);_(&quot;$&quot;* &quot;-&quot;??_);_(@_)"/>
    <numFmt numFmtId="166" formatCode="_([$$-409]* #,##0.00_);_([$$-409]* \(#,##0.00\);_([$$-409]* &quot;-&quot;??_);_(@_)"/>
    <numFmt numFmtId="167" formatCode="_([$$-409]* #,##0_);_([$$-409]* \(#,##0\);_([$$-409]* &quot;-&quot;??_);_(@_)"/>
  </numFmts>
  <fonts count="10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b/>
      <i/>
      <sz val="12"/>
      <color theme="1"/>
      <name val="Arial"/>
      <family val="2"/>
    </font>
    <font>
      <b/>
      <i/>
      <sz val="14"/>
      <color theme="1"/>
      <name val="Arial"/>
      <family val="2"/>
    </font>
    <font>
      <b/>
      <i/>
      <sz val="20"/>
      <color theme="0"/>
      <name val="Arial"/>
      <family val="2"/>
    </font>
    <font>
      <b/>
      <i/>
      <sz val="28"/>
      <color theme="1"/>
      <name val="Arial"/>
      <family val="2"/>
    </font>
    <font>
      <sz val="18"/>
      <color theme="1"/>
      <name val="Arial Bold Italic"/>
    </font>
    <font>
      <b/>
      <sz val="12"/>
      <color theme="1"/>
      <name val="Calibri"/>
      <family val="2"/>
      <scheme val="minor"/>
    </font>
    <font>
      <b/>
      <sz val="12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4EBDA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9FFC4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theme="0" tint="-0.34998626667073579"/>
      </top>
      <bottom/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3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165" fontId="2" fillId="0" borderId="0" xfId="0" applyNumberFormat="1" applyFont="1"/>
    <xf numFmtId="0" fontId="3" fillId="3" borderId="0" xfId="0" applyFont="1" applyFill="1"/>
    <xf numFmtId="165" fontId="2" fillId="3" borderId="0" xfId="1" applyNumberFormat="1" applyFont="1" applyFill="1" applyAlignment="1">
      <alignment horizontal="center"/>
    </xf>
    <xf numFmtId="0" fontId="3" fillId="3" borderId="0" xfId="0" applyFont="1" applyFill="1" applyAlignment="1">
      <alignment horizontal="center"/>
    </xf>
    <xf numFmtId="9" fontId="3" fillId="3" borderId="0" xfId="0" applyNumberFormat="1" applyFont="1" applyFill="1" applyAlignment="1">
      <alignment horizontal="center"/>
    </xf>
    <xf numFmtId="9" fontId="3" fillId="0" borderId="0" xfId="0" applyNumberFormat="1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3" fillId="4" borderId="0" xfId="0" applyFont="1" applyFill="1"/>
    <xf numFmtId="0" fontId="2" fillId="4" borderId="0" xfId="0" applyFont="1" applyFill="1" applyAlignment="1">
      <alignment horizontal="center"/>
    </xf>
    <xf numFmtId="0" fontId="3" fillId="0" borderId="1" xfId="0" applyFont="1" applyBorder="1"/>
    <xf numFmtId="0" fontId="3" fillId="0" borderId="2" xfId="0" applyFont="1" applyBorder="1"/>
    <xf numFmtId="0" fontId="2" fillId="0" borderId="3" xfId="0" applyFont="1" applyBorder="1" applyAlignment="1">
      <alignment horizontal="center"/>
    </xf>
    <xf numFmtId="0" fontId="3" fillId="4" borderId="4" xfId="0" applyFont="1" applyFill="1" applyBorder="1"/>
    <xf numFmtId="0" fontId="3" fillId="4" borderId="5" xfId="0" applyFont="1" applyFill="1" applyBorder="1"/>
    <xf numFmtId="0" fontId="3" fillId="4" borderId="6" xfId="0" applyFont="1" applyFill="1" applyBorder="1"/>
    <xf numFmtId="0" fontId="2" fillId="4" borderId="5" xfId="0" applyFont="1" applyFill="1" applyBorder="1" applyAlignment="1">
      <alignment horizontal="center"/>
    </xf>
    <xf numFmtId="0" fontId="3" fillId="4" borderId="7" xfId="0" applyFont="1" applyFill="1" applyBorder="1"/>
    <xf numFmtId="165" fontId="2" fillId="4" borderId="8" xfId="1" applyNumberFormat="1" applyFont="1" applyFill="1" applyBorder="1" applyAlignment="1">
      <alignment horizontal="center"/>
    </xf>
    <xf numFmtId="165" fontId="2" fillId="4" borderId="6" xfId="1" applyNumberFormat="1" applyFont="1" applyFill="1" applyBorder="1" applyAlignment="1">
      <alignment horizontal="center"/>
    </xf>
    <xf numFmtId="0" fontId="3" fillId="4" borderId="8" xfId="0" applyFont="1" applyFill="1" applyBorder="1"/>
    <xf numFmtId="165" fontId="2" fillId="4" borderId="4" xfId="1" applyNumberFormat="1" applyFont="1" applyFill="1" applyBorder="1" applyAlignment="1">
      <alignment horizontal="center"/>
    </xf>
    <xf numFmtId="0" fontId="3" fillId="0" borderId="5" xfId="0" applyFont="1" applyBorder="1"/>
    <xf numFmtId="0" fontId="3" fillId="4" borderId="9" xfId="0" applyFont="1" applyFill="1" applyBorder="1"/>
    <xf numFmtId="0" fontId="3" fillId="4" borderId="11" xfId="0" applyFont="1" applyFill="1" applyBorder="1"/>
    <xf numFmtId="0" fontId="3" fillId="0" borderId="3" xfId="0" applyFont="1" applyBorder="1"/>
    <xf numFmtId="165" fontId="2" fillId="4" borderId="12" xfId="1" applyNumberFormat="1" applyFont="1" applyFill="1" applyBorder="1" applyAlignment="1">
      <alignment horizontal="center"/>
    </xf>
    <xf numFmtId="165" fontId="2" fillId="4" borderId="5" xfId="1" applyNumberFormat="1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3" fillId="0" borderId="10" xfId="0" applyFont="1" applyBorder="1"/>
    <xf numFmtId="0" fontId="3" fillId="0" borderId="9" xfId="0" applyFont="1" applyBorder="1"/>
    <xf numFmtId="0" fontId="3" fillId="4" borderId="12" xfId="0" applyFont="1" applyFill="1" applyBorder="1"/>
    <xf numFmtId="0" fontId="3" fillId="5" borderId="0" xfId="0" applyFont="1" applyFill="1"/>
    <xf numFmtId="0" fontId="3" fillId="5" borderId="0" xfId="0" applyFont="1" applyFill="1" applyAlignment="1">
      <alignment horizontal="center"/>
    </xf>
    <xf numFmtId="0" fontId="3" fillId="5" borderId="0" xfId="0" applyFont="1" applyFill="1" applyAlignment="1">
      <alignment horizontal="center" vertical="center"/>
    </xf>
    <xf numFmtId="0" fontId="2" fillId="5" borderId="0" xfId="0" applyFont="1" applyFill="1" applyAlignment="1">
      <alignment horizontal="center"/>
    </xf>
    <xf numFmtId="0" fontId="2" fillId="5" borderId="0" xfId="0" applyNumberFormat="1" applyFont="1" applyFill="1" applyAlignment="1">
      <alignment horizontal="center"/>
    </xf>
    <xf numFmtId="166" fontId="2" fillId="5" borderId="0" xfId="1" applyNumberFormat="1" applyFont="1" applyFill="1" applyAlignment="1">
      <alignment horizontal="center"/>
    </xf>
    <xf numFmtId="165" fontId="2" fillId="5" borderId="0" xfId="0" applyNumberFormat="1" applyFont="1" applyFill="1"/>
    <xf numFmtId="1" fontId="2" fillId="5" borderId="0" xfId="0" applyNumberFormat="1" applyFont="1" applyFill="1" applyAlignment="1">
      <alignment horizontal="center"/>
    </xf>
    <xf numFmtId="165" fontId="2" fillId="5" borderId="0" xfId="0" applyNumberFormat="1" applyFont="1" applyFill="1" applyAlignment="1">
      <alignment horizontal="center"/>
    </xf>
    <xf numFmtId="0" fontId="4" fillId="3" borderId="0" xfId="0" applyFont="1" applyFill="1"/>
    <xf numFmtId="0" fontId="2" fillId="0" borderId="13" xfId="0" applyFont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1" fontId="2" fillId="5" borderId="10" xfId="0" applyNumberFormat="1" applyFont="1" applyFill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3" fillId="5" borderId="0" xfId="0" applyFont="1" applyFill="1" applyBorder="1" applyAlignment="1">
      <alignment horizontal="center"/>
    </xf>
    <xf numFmtId="165" fontId="2" fillId="5" borderId="3" xfId="0" applyNumberFormat="1" applyFont="1" applyFill="1" applyBorder="1" applyAlignment="1">
      <alignment horizontal="center"/>
    </xf>
    <xf numFmtId="167" fontId="2" fillId="5" borderId="3" xfId="0" applyNumberFormat="1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3" fillId="4" borderId="6" xfId="0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167" fontId="2" fillId="5" borderId="0" xfId="1" applyNumberFormat="1" applyFont="1" applyFill="1" applyAlignment="1">
      <alignment horizontal="center"/>
    </xf>
    <xf numFmtId="165" fontId="2" fillId="5" borderId="0" xfId="0" applyNumberFormat="1" applyFont="1" applyFill="1" applyBorder="1"/>
    <xf numFmtId="165" fontId="2" fillId="5" borderId="0" xfId="1" applyNumberFormat="1" applyFont="1" applyFill="1"/>
    <xf numFmtId="0" fontId="2" fillId="5" borderId="0" xfId="0" applyFont="1" applyFill="1" applyAlignment="1">
      <alignment horizontal="center" vertical="center"/>
    </xf>
    <xf numFmtId="165" fontId="2" fillId="5" borderId="2" xfId="0" applyNumberFormat="1" applyFont="1" applyFill="1" applyBorder="1"/>
    <xf numFmtId="1" fontId="2" fillId="4" borderId="6" xfId="0" applyNumberFormat="1" applyFont="1" applyFill="1" applyBorder="1" applyAlignment="1">
      <alignment horizontal="center"/>
    </xf>
    <xf numFmtId="165" fontId="2" fillId="4" borderId="6" xfId="0" applyNumberFormat="1" applyFont="1" applyFill="1" applyBorder="1" applyAlignment="1">
      <alignment horizontal="center"/>
    </xf>
    <xf numFmtId="167" fontId="2" fillId="4" borderId="6" xfId="0" applyNumberFormat="1" applyFont="1" applyFill="1" applyBorder="1" applyAlignment="1">
      <alignment horizontal="center"/>
    </xf>
    <xf numFmtId="0" fontId="2" fillId="5" borderId="0" xfId="0" applyFont="1" applyFill="1" applyBorder="1" applyAlignment="1">
      <alignment horizontal="center"/>
    </xf>
    <xf numFmtId="165" fontId="2" fillId="5" borderId="0" xfId="0" applyNumberFormat="1" applyFont="1" applyFill="1" applyBorder="1" applyAlignment="1">
      <alignment horizontal="center"/>
    </xf>
    <xf numFmtId="167" fontId="2" fillId="5" borderId="0" xfId="0" applyNumberFormat="1" applyFont="1" applyFill="1" applyBorder="1" applyAlignment="1">
      <alignment horizontal="center"/>
    </xf>
    <xf numFmtId="0" fontId="3" fillId="0" borderId="0" xfId="0" applyFont="1" applyBorder="1"/>
    <xf numFmtId="167" fontId="2" fillId="5" borderId="0" xfId="1" applyNumberFormat="1" applyFont="1" applyFill="1" applyBorder="1" applyAlignment="1">
      <alignment horizontal="center"/>
    </xf>
    <xf numFmtId="164" fontId="0" fillId="5" borderId="0" xfId="1" applyFont="1" applyFill="1"/>
    <xf numFmtId="164" fontId="0" fillId="5" borderId="0" xfId="0" applyNumberFormat="1" applyFill="1"/>
    <xf numFmtId="0" fontId="2" fillId="5" borderId="2" xfId="0" applyFont="1" applyFill="1" applyBorder="1" applyAlignment="1">
      <alignment horizontal="center"/>
    </xf>
    <xf numFmtId="0" fontId="7" fillId="4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7" fillId="3" borderId="0" xfId="0" applyFont="1" applyFill="1" applyAlignment="1">
      <alignment horizontal="center"/>
    </xf>
    <xf numFmtId="0" fontId="8" fillId="0" borderId="0" xfId="0" applyFont="1"/>
    <xf numFmtId="0" fontId="9" fillId="5" borderId="0" xfId="0" applyFont="1" applyFill="1" applyAlignment="1">
      <alignment horizontal="center"/>
    </xf>
    <xf numFmtId="164" fontId="8" fillId="5" borderId="0" xfId="1" applyFont="1" applyFill="1"/>
    <xf numFmtId="9" fontId="3" fillId="0" borderId="0" xfId="2" applyFont="1"/>
    <xf numFmtId="0" fontId="9" fillId="0" borderId="0" xfId="0" applyFont="1" applyAlignment="1">
      <alignment horizontal="center"/>
    </xf>
  </cellXfs>
  <cellStyles count="3">
    <cellStyle name="Currency" xfId="1" builtinId="4"/>
    <cellStyle name="Normal" xfId="0" builtinId="0"/>
    <cellStyle name="Percent" xfId="2" builtinId="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9FFC4"/>
      <color rgb="FF4EBDA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cap="all" spc="100" normalizeH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FEES PAID PER PASSENGER </a:t>
            </a:r>
          </a:p>
        </c:rich>
      </c:tx>
      <c:layout>
        <c:manualLayout>
          <c:xMode val="edge"/>
          <c:yMode val="edge"/>
          <c:x val="0.33353439051825839"/>
          <c:y val="1.65289256198347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2.4464251419792037E-2"/>
          <c:y val="8.9483471074380164E-2"/>
          <c:w val="0.96159846635024282"/>
          <c:h val="0.85659774191449212"/>
        </c:manualLayout>
      </c:layout>
      <c:barChart>
        <c:barDir val="col"/>
        <c:grouping val="stacked"/>
        <c:varyColors val="0"/>
        <c:ser>
          <c:idx val="0"/>
          <c:order val="0"/>
          <c:spPr>
            <a:pattFill prst="ltUpDiag">
              <a:fgClr>
                <a:schemeClr val="accent6"/>
              </a:fgClr>
              <a:bgClr>
                <a:schemeClr val="lt1"/>
              </a:bgClr>
            </a:pattFill>
            <a:ln>
              <a:noFill/>
            </a:ln>
            <a:effectLst/>
          </c:spPr>
          <c:invertIfNegative val="0"/>
          <c:cat>
            <c:strRef>
              <c:f>January!$B$7:$B$22</c:f>
              <c:strCache>
                <c:ptCount val="16"/>
                <c:pt idx="0">
                  <c:v>Name </c:v>
                </c:pt>
                <c:pt idx="1">
                  <c:v>Louis Collins</c:v>
                </c:pt>
                <c:pt idx="2">
                  <c:v>Diana Walsh</c:v>
                </c:pt>
                <c:pt idx="3">
                  <c:v>Jamie Doyle</c:v>
                </c:pt>
                <c:pt idx="4">
                  <c:v>Conor Kehoe</c:v>
                </c:pt>
                <c:pt idx="5">
                  <c:v>Lily Dunne</c:v>
                </c:pt>
                <c:pt idx="6">
                  <c:v>Alfred Porch</c:v>
                </c:pt>
                <c:pt idx="7">
                  <c:v>Gino Russo</c:v>
                </c:pt>
                <c:pt idx="8">
                  <c:v>Drew Hartnett</c:v>
                </c:pt>
                <c:pt idx="9">
                  <c:v>Penelope O'Shea</c:v>
                </c:pt>
                <c:pt idx="10">
                  <c:v>Mark Summers</c:v>
                </c:pt>
                <c:pt idx="11">
                  <c:v>John O'Mahony</c:v>
                </c:pt>
                <c:pt idx="12">
                  <c:v> Arbresha Kastrati</c:v>
                </c:pt>
                <c:pt idx="13">
                  <c:v>Caleb Daniels</c:v>
                </c:pt>
                <c:pt idx="14">
                  <c:v>Allie Falano</c:v>
                </c:pt>
                <c:pt idx="15">
                  <c:v>Zack Power</c:v>
                </c:pt>
              </c:strCache>
            </c:strRef>
          </c:cat>
          <c:val>
            <c:numRef>
              <c:f>January!$K$7:$K$22</c:f>
              <c:numCache>
                <c:formatCode>_("$"* #,##0_);_("$"* \(#,##0\);_("$"* "-"??_);_(@_)</c:formatCode>
                <c:ptCount val="16"/>
                <c:pt idx="0" formatCode="General">
                  <c:v>0</c:v>
                </c:pt>
                <c:pt idx="1">
                  <c:v>2367</c:v>
                </c:pt>
                <c:pt idx="2">
                  <c:v>1600</c:v>
                </c:pt>
                <c:pt idx="3">
                  <c:v>4536</c:v>
                </c:pt>
                <c:pt idx="4">
                  <c:v>2450</c:v>
                </c:pt>
                <c:pt idx="5">
                  <c:v>886.2</c:v>
                </c:pt>
                <c:pt idx="6">
                  <c:v>5504</c:v>
                </c:pt>
                <c:pt idx="7">
                  <c:v>5760</c:v>
                </c:pt>
                <c:pt idx="8">
                  <c:v>3080</c:v>
                </c:pt>
                <c:pt idx="9">
                  <c:v>3800</c:v>
                </c:pt>
                <c:pt idx="10">
                  <c:v>1089</c:v>
                </c:pt>
                <c:pt idx="11">
                  <c:v>854</c:v>
                </c:pt>
                <c:pt idx="12">
                  <c:v>2456</c:v>
                </c:pt>
                <c:pt idx="13">
                  <c:v>4257</c:v>
                </c:pt>
                <c:pt idx="14">
                  <c:v>1352</c:v>
                </c:pt>
                <c:pt idx="15">
                  <c:v>7767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C18-684E-8880-15F96E3869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9"/>
        <c:overlap val="100"/>
        <c:axId val="375777952"/>
        <c:axId val="375771288"/>
      </c:barChart>
      <c:catAx>
        <c:axId val="3757779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alpha val="2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accent6">
                <a:lumMod val="60000"/>
                <a:lumOff val="4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50" normalizeH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5771288"/>
        <c:crosses val="autoZero"/>
        <c:auto val="1"/>
        <c:lblAlgn val="ctr"/>
        <c:lblOffset val="100"/>
        <c:noMultiLvlLbl val="0"/>
      </c:catAx>
      <c:valAx>
        <c:axId val="3757712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5777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accent6"/>
    </a:solidFill>
    <a:ln w="9525" cap="flat" cmpd="sng" algn="ctr">
      <a:solidFill>
        <a:schemeClr val="accent6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4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800" kern="1200" cap="all" spc="150" normalizeH="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>
      <cs:styleClr val="auto"/>
    </cs:fillRef>
    <cs:effectRef idx="0"/>
    <cs:fontRef idx="minor">
      <a:schemeClr val="lt1"/>
    </cs:fontRef>
    <cs:spPr>
      <a:solidFill>
        <a:schemeClr val="phClr">
          <a:alpha val="70000"/>
        </a:schemeClr>
      </a:solidFill>
    </cs:spPr>
    <cs:defRPr sz="900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png"/><Relationship Id="rId3" Type="http://schemas.openxmlformats.org/officeDocument/2006/relationships/image" Target="../media/image2.png"/><Relationship Id="rId7" Type="http://schemas.openxmlformats.org/officeDocument/2006/relationships/image" Target="../media/image6.svg"/><Relationship Id="rId2" Type="http://schemas.openxmlformats.org/officeDocument/2006/relationships/image" Target="../media/image2.svg"/><Relationship Id="rId1" Type="http://schemas.openxmlformats.org/officeDocument/2006/relationships/image" Target="../media/image1.png"/><Relationship Id="rId6" Type="http://schemas.openxmlformats.org/officeDocument/2006/relationships/image" Target="../media/image4.png"/><Relationship Id="rId5" Type="http://schemas.openxmlformats.org/officeDocument/2006/relationships/image" Target="../media/image4.sv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png"/><Relationship Id="rId3" Type="http://schemas.openxmlformats.org/officeDocument/2006/relationships/image" Target="../media/image2.png"/><Relationship Id="rId7" Type="http://schemas.openxmlformats.org/officeDocument/2006/relationships/image" Target="../media/image6.svg"/><Relationship Id="rId2" Type="http://schemas.openxmlformats.org/officeDocument/2006/relationships/image" Target="../media/image2.svg"/><Relationship Id="rId1" Type="http://schemas.openxmlformats.org/officeDocument/2006/relationships/image" Target="../media/image1.png"/><Relationship Id="rId6" Type="http://schemas.openxmlformats.org/officeDocument/2006/relationships/image" Target="../media/image4.png"/><Relationship Id="rId5" Type="http://schemas.openxmlformats.org/officeDocument/2006/relationships/image" Target="../media/image4.svg"/><Relationship Id="rId4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7" Type="http://schemas.openxmlformats.org/officeDocument/2006/relationships/image" Target="../media/image9.png"/><Relationship Id="rId2" Type="http://schemas.openxmlformats.org/officeDocument/2006/relationships/image" Target="../media/image2.svg"/><Relationship Id="rId1" Type="http://schemas.openxmlformats.org/officeDocument/2006/relationships/image" Target="../media/image6.png"/><Relationship Id="rId6" Type="http://schemas.openxmlformats.org/officeDocument/2006/relationships/image" Target="../media/image6.svg"/><Relationship Id="rId4" Type="http://schemas.openxmlformats.org/officeDocument/2006/relationships/image" Target="../media/image8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png"/><Relationship Id="rId3" Type="http://schemas.openxmlformats.org/officeDocument/2006/relationships/image" Target="../media/image2.png"/><Relationship Id="rId7" Type="http://schemas.openxmlformats.org/officeDocument/2006/relationships/image" Target="../media/image6.svg"/><Relationship Id="rId2" Type="http://schemas.openxmlformats.org/officeDocument/2006/relationships/image" Target="../media/image2.svg"/><Relationship Id="rId1" Type="http://schemas.openxmlformats.org/officeDocument/2006/relationships/image" Target="../media/image1.png"/><Relationship Id="rId6" Type="http://schemas.openxmlformats.org/officeDocument/2006/relationships/image" Target="../media/image4.png"/><Relationship Id="rId5" Type="http://schemas.openxmlformats.org/officeDocument/2006/relationships/image" Target="../media/image4.svg"/><Relationship Id="rId4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png"/><Relationship Id="rId3" Type="http://schemas.openxmlformats.org/officeDocument/2006/relationships/image" Target="../media/image2.png"/><Relationship Id="rId7" Type="http://schemas.openxmlformats.org/officeDocument/2006/relationships/image" Target="../media/image6.svg"/><Relationship Id="rId2" Type="http://schemas.openxmlformats.org/officeDocument/2006/relationships/image" Target="../media/image2.svg"/><Relationship Id="rId1" Type="http://schemas.openxmlformats.org/officeDocument/2006/relationships/image" Target="../media/image1.png"/><Relationship Id="rId6" Type="http://schemas.openxmlformats.org/officeDocument/2006/relationships/image" Target="../media/image4.png"/><Relationship Id="rId5" Type="http://schemas.openxmlformats.org/officeDocument/2006/relationships/image" Target="../media/image4.svg"/><Relationship Id="rId4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png"/><Relationship Id="rId3" Type="http://schemas.openxmlformats.org/officeDocument/2006/relationships/image" Target="../media/image2.png"/><Relationship Id="rId7" Type="http://schemas.openxmlformats.org/officeDocument/2006/relationships/image" Target="../media/image6.svg"/><Relationship Id="rId2" Type="http://schemas.openxmlformats.org/officeDocument/2006/relationships/image" Target="../media/image2.svg"/><Relationship Id="rId1" Type="http://schemas.openxmlformats.org/officeDocument/2006/relationships/image" Target="../media/image1.png"/><Relationship Id="rId6" Type="http://schemas.openxmlformats.org/officeDocument/2006/relationships/image" Target="../media/image4.png"/><Relationship Id="rId5" Type="http://schemas.openxmlformats.org/officeDocument/2006/relationships/image" Target="../media/image4.sv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451013</xdr:colOff>
      <xdr:row>0</xdr:row>
      <xdr:rowOff>0</xdr:rowOff>
    </xdr:from>
    <xdr:to>
      <xdr:col>1</xdr:col>
      <xdr:colOff>1366390</xdr:colOff>
      <xdr:row>1</xdr:row>
      <xdr:rowOff>123092</xdr:rowOff>
    </xdr:to>
    <xdr:pic>
      <xdr:nvPicPr>
        <xdr:cNvPr id="3" name="Graphic 2" descr="Cruise ship">
          <a:extLst>
            <a:ext uri="{FF2B5EF4-FFF2-40B4-BE49-F238E27FC236}">
              <a16:creationId xmlns:a16="http://schemas.microsoft.com/office/drawing/2014/main" xmlns="" id="{AA7EF0C3-CD7C-404B-ACF9-4D28C99768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2"/>
            </a:ext>
          </a:extLst>
        </a:blip>
        <a:stretch>
          <a:fillRect/>
        </a:stretch>
      </xdr:blipFill>
      <xdr:spPr>
        <a:xfrm>
          <a:off x="2419513" y="0"/>
          <a:ext cx="915377" cy="910492"/>
        </a:xfrm>
        <a:prstGeom prst="rect">
          <a:avLst/>
        </a:prstGeom>
        <a:effectLst>
          <a:glow rad="76200">
            <a:schemeClr val="accent1">
              <a:alpha val="40000"/>
            </a:schemeClr>
          </a:glow>
          <a:outerShdw dist="50800" dir="9540000" sx="101000" sy="101000" algn="ctr" rotWithShape="0">
            <a:srgbClr val="000000"/>
          </a:outerShdw>
        </a:effectLst>
      </xdr:spPr>
    </xdr:pic>
    <xdr:clientData/>
  </xdr:twoCellAnchor>
  <xdr:twoCellAnchor editAs="oneCell">
    <xdr:from>
      <xdr:col>5</xdr:col>
      <xdr:colOff>738771</xdr:colOff>
      <xdr:row>0</xdr:row>
      <xdr:rowOff>0</xdr:rowOff>
    </xdr:from>
    <xdr:to>
      <xdr:col>6</xdr:col>
      <xdr:colOff>222412</xdr:colOff>
      <xdr:row>1</xdr:row>
      <xdr:rowOff>123092</xdr:rowOff>
    </xdr:to>
    <xdr:pic>
      <xdr:nvPicPr>
        <xdr:cNvPr id="5" name="Graphic 4" descr="Cruise ship">
          <a:extLst>
            <a:ext uri="{FF2B5EF4-FFF2-40B4-BE49-F238E27FC236}">
              <a16:creationId xmlns:a16="http://schemas.microsoft.com/office/drawing/2014/main" xmlns="" id="{DAE6CAA9-28DD-DA49-83E3-9E6ABCDA51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2"/>
            </a:ext>
          </a:extLst>
        </a:blip>
        <a:stretch>
          <a:fillRect/>
        </a:stretch>
      </xdr:blipFill>
      <xdr:spPr>
        <a:xfrm>
          <a:off x="8041271" y="0"/>
          <a:ext cx="918741" cy="910492"/>
        </a:xfrm>
        <a:prstGeom prst="rect">
          <a:avLst/>
        </a:prstGeom>
        <a:effectLst>
          <a:glow rad="76200">
            <a:schemeClr val="accent1">
              <a:alpha val="40000"/>
            </a:schemeClr>
          </a:glow>
          <a:outerShdw dist="50800" dir="9000000" sx="101000" sy="101000" algn="ctr" rotWithShape="0">
            <a:schemeClr val="tx1"/>
          </a:outerShdw>
        </a:effectLst>
        <a:scene3d>
          <a:camera prst="orthographicFront"/>
          <a:lightRig rig="threePt" dir="t"/>
        </a:scene3d>
        <a:sp3d>
          <a:bevelT w="0" h="0"/>
        </a:sp3d>
      </xdr:spPr>
    </xdr:pic>
    <xdr:clientData/>
  </xdr:twoCellAnchor>
  <xdr:twoCellAnchor editAs="oneCell">
    <xdr:from>
      <xdr:col>7</xdr:col>
      <xdr:colOff>673100</xdr:colOff>
      <xdr:row>28</xdr:row>
      <xdr:rowOff>139700</xdr:rowOff>
    </xdr:from>
    <xdr:to>
      <xdr:col>8</xdr:col>
      <xdr:colOff>241300</xdr:colOff>
      <xdr:row>32</xdr:row>
      <xdr:rowOff>139700</xdr:rowOff>
    </xdr:to>
    <xdr:pic>
      <xdr:nvPicPr>
        <xdr:cNvPr id="7" name="Graphic 6" descr="Wave">
          <a:extLst>
            <a:ext uri="{FF2B5EF4-FFF2-40B4-BE49-F238E27FC236}">
              <a16:creationId xmlns:a16="http://schemas.microsoft.com/office/drawing/2014/main" xmlns="" id="{1F9BA64B-6699-F54A-80F8-B24E043C159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5"/>
            </a:ext>
          </a:extLst>
        </a:blip>
        <a:srcRect l="-1179926" t="-1179926" r="6" b="6"/>
        <a:stretch/>
      </xdr:blipFill>
      <xdr:spPr>
        <a:xfrm>
          <a:off x="10883900" y="6438900"/>
          <a:ext cx="812800" cy="812800"/>
        </a:xfrm>
        <a:prstGeom prst="rect">
          <a:avLst/>
        </a:prstGeom>
        <a:effectLst>
          <a:outerShdw blurRad="50800" dist="76200" dir="9600000" algn="ctr" rotWithShape="0">
            <a:srgbClr val="000000"/>
          </a:outerShdw>
        </a:effectLst>
      </xdr:spPr>
    </xdr:pic>
    <xdr:clientData/>
  </xdr:twoCellAnchor>
  <xdr:twoCellAnchor editAs="oneCell">
    <xdr:from>
      <xdr:col>6</xdr:col>
      <xdr:colOff>177800</xdr:colOff>
      <xdr:row>0</xdr:row>
      <xdr:rowOff>0</xdr:rowOff>
    </xdr:from>
    <xdr:to>
      <xdr:col>6</xdr:col>
      <xdr:colOff>1028700</xdr:colOff>
      <xdr:row>1</xdr:row>
      <xdr:rowOff>63500</xdr:rowOff>
    </xdr:to>
    <xdr:pic>
      <xdr:nvPicPr>
        <xdr:cNvPr id="9" name="Graphic 8" descr="Dolphin">
          <a:extLst>
            <a:ext uri="{FF2B5EF4-FFF2-40B4-BE49-F238E27FC236}">
              <a16:creationId xmlns:a16="http://schemas.microsoft.com/office/drawing/2014/main" xmlns="" id="{FC308CD2-AA5E-3E47-883D-C05D014A89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7"/>
            </a:ext>
          </a:extLst>
        </a:blip>
        <a:stretch>
          <a:fillRect/>
        </a:stretch>
      </xdr:blipFill>
      <xdr:spPr>
        <a:xfrm>
          <a:off x="8915400" y="0"/>
          <a:ext cx="850900" cy="850900"/>
        </a:xfrm>
        <a:prstGeom prst="rect">
          <a:avLst/>
        </a:prstGeom>
        <a:effectLst>
          <a:glow rad="12700">
            <a:schemeClr val="tx1">
              <a:alpha val="66000"/>
            </a:schemeClr>
          </a:glow>
          <a:outerShdw blurRad="50800" dist="38100" dir="6600000" sx="103000" sy="103000" algn="ctr" rotWithShape="0">
            <a:srgbClr val="000000"/>
          </a:outerShdw>
          <a:reflection blurRad="6350" stA="0" endPos="90000" dist="50800" dir="5400000" sy="-100000" algn="bl" rotWithShape="0"/>
        </a:effectLst>
      </xdr:spPr>
    </xdr:pic>
    <xdr:clientData/>
  </xdr:twoCellAnchor>
  <xdr:twoCellAnchor editAs="oneCell">
    <xdr:from>
      <xdr:col>0</xdr:col>
      <xdr:colOff>1574800</xdr:colOff>
      <xdr:row>0</xdr:row>
      <xdr:rowOff>0</xdr:rowOff>
    </xdr:from>
    <xdr:to>
      <xdr:col>1</xdr:col>
      <xdr:colOff>495300</xdr:colOff>
      <xdr:row>1</xdr:row>
      <xdr:rowOff>101600</xdr:rowOff>
    </xdr:to>
    <xdr:pic>
      <xdr:nvPicPr>
        <xdr:cNvPr id="11" name="Graphic 10" descr="Dolphin">
          <a:extLst>
            <a:ext uri="{FF2B5EF4-FFF2-40B4-BE49-F238E27FC236}">
              <a16:creationId xmlns:a16="http://schemas.microsoft.com/office/drawing/2014/main" xmlns="" id="{33896A28-1AB9-9D42-85CD-74E3C2A30D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7"/>
            </a:ext>
          </a:extLst>
        </a:blip>
        <a:stretch>
          <a:fillRect/>
        </a:stretch>
      </xdr:blipFill>
      <xdr:spPr>
        <a:xfrm>
          <a:off x="1574800" y="0"/>
          <a:ext cx="889000" cy="889000"/>
        </a:xfrm>
        <a:prstGeom prst="rect">
          <a:avLst/>
        </a:prstGeom>
        <a:effectLst>
          <a:glow rad="50800">
            <a:schemeClr val="tx1">
              <a:alpha val="48000"/>
            </a:schemeClr>
          </a:glow>
          <a:outerShdw blurRad="50800" dist="38100" dir="8100000" algn="tr" rotWithShape="0">
            <a:prstClr val="black">
              <a:alpha val="66000"/>
            </a:prstClr>
          </a:outerShdw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177800</xdr:colOff>
      <xdr:row>0</xdr:row>
      <xdr:rowOff>127000</xdr:rowOff>
    </xdr:from>
    <xdr:to>
      <xdr:col>17</xdr:col>
      <xdr:colOff>723900</xdr:colOff>
      <xdr:row>30</xdr:row>
      <xdr:rowOff>177800</xdr:rowOff>
    </xdr:to>
    <xdr:graphicFrame macro="">
      <xdr:nvGraphicFramePr>
        <xdr:cNvPr id="2" name="Chart 5">
          <a:extLst>
            <a:ext uri="{FF2B5EF4-FFF2-40B4-BE49-F238E27FC236}">
              <a16:creationId xmlns:a16="http://schemas.microsoft.com/office/drawing/2014/main" xmlns="" id="{955C88CC-4F7F-2D42-A5C9-5AB7FE383A9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451013</xdr:colOff>
      <xdr:row>0</xdr:row>
      <xdr:rowOff>0</xdr:rowOff>
    </xdr:from>
    <xdr:to>
      <xdr:col>1</xdr:col>
      <xdr:colOff>1366390</xdr:colOff>
      <xdr:row>1</xdr:row>
      <xdr:rowOff>123092</xdr:rowOff>
    </xdr:to>
    <xdr:pic>
      <xdr:nvPicPr>
        <xdr:cNvPr id="2" name="Graphic 2" descr="Cruise ship">
          <a:extLst>
            <a:ext uri="{FF2B5EF4-FFF2-40B4-BE49-F238E27FC236}">
              <a16:creationId xmlns:a16="http://schemas.microsoft.com/office/drawing/2014/main" xmlns="" id="{AA7EF0C3-CD7C-404B-ACF9-4D28C99768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2"/>
            </a:ext>
          </a:extLst>
        </a:blip>
        <a:stretch>
          <a:fillRect/>
        </a:stretch>
      </xdr:blipFill>
      <xdr:spPr>
        <a:xfrm>
          <a:off x="2422688" y="0"/>
          <a:ext cx="915377" cy="904142"/>
        </a:xfrm>
        <a:prstGeom prst="rect">
          <a:avLst/>
        </a:prstGeom>
        <a:effectLst>
          <a:glow rad="76200">
            <a:schemeClr val="accent1">
              <a:alpha val="40000"/>
            </a:schemeClr>
          </a:glow>
          <a:outerShdw dist="50800" dir="9540000" sx="101000" sy="101000" algn="ctr" rotWithShape="0">
            <a:srgbClr val="000000"/>
          </a:outerShdw>
        </a:effectLst>
      </xdr:spPr>
    </xdr:pic>
    <xdr:clientData/>
  </xdr:twoCellAnchor>
  <xdr:twoCellAnchor editAs="oneCell">
    <xdr:from>
      <xdr:col>5</xdr:col>
      <xdr:colOff>738771</xdr:colOff>
      <xdr:row>0</xdr:row>
      <xdr:rowOff>0</xdr:rowOff>
    </xdr:from>
    <xdr:to>
      <xdr:col>6</xdr:col>
      <xdr:colOff>222412</xdr:colOff>
      <xdr:row>1</xdr:row>
      <xdr:rowOff>123092</xdr:rowOff>
    </xdr:to>
    <xdr:pic>
      <xdr:nvPicPr>
        <xdr:cNvPr id="3" name="Graphic 4" descr="Cruise ship">
          <a:extLst>
            <a:ext uri="{FF2B5EF4-FFF2-40B4-BE49-F238E27FC236}">
              <a16:creationId xmlns:a16="http://schemas.microsoft.com/office/drawing/2014/main" xmlns="" id="{DAE6CAA9-28DD-DA49-83E3-9E6ABCDA51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2"/>
            </a:ext>
          </a:extLst>
        </a:blip>
        <a:stretch>
          <a:fillRect/>
        </a:stretch>
      </xdr:blipFill>
      <xdr:spPr>
        <a:xfrm>
          <a:off x="8034921" y="0"/>
          <a:ext cx="921916" cy="904142"/>
        </a:xfrm>
        <a:prstGeom prst="rect">
          <a:avLst/>
        </a:prstGeom>
        <a:effectLst>
          <a:glow rad="76200">
            <a:schemeClr val="accent1">
              <a:alpha val="40000"/>
            </a:schemeClr>
          </a:glow>
          <a:outerShdw dist="50800" dir="9000000" sx="101000" sy="101000" algn="ctr" rotWithShape="0">
            <a:schemeClr val="tx1"/>
          </a:outerShdw>
        </a:effectLst>
        <a:scene3d>
          <a:camera prst="orthographicFront"/>
          <a:lightRig rig="threePt" dir="t"/>
        </a:scene3d>
        <a:sp3d>
          <a:bevelT w="0" h="0"/>
        </a:sp3d>
      </xdr:spPr>
    </xdr:pic>
    <xdr:clientData/>
  </xdr:twoCellAnchor>
  <xdr:twoCellAnchor editAs="oneCell">
    <xdr:from>
      <xdr:col>7</xdr:col>
      <xdr:colOff>673100</xdr:colOff>
      <xdr:row>28</xdr:row>
      <xdr:rowOff>139700</xdr:rowOff>
    </xdr:from>
    <xdr:to>
      <xdr:col>8</xdr:col>
      <xdr:colOff>241300</xdr:colOff>
      <xdr:row>32</xdr:row>
      <xdr:rowOff>139700</xdr:rowOff>
    </xdr:to>
    <xdr:pic>
      <xdr:nvPicPr>
        <xdr:cNvPr id="4" name="Graphic 6" descr="Wave">
          <a:extLst>
            <a:ext uri="{FF2B5EF4-FFF2-40B4-BE49-F238E27FC236}">
              <a16:creationId xmlns:a16="http://schemas.microsoft.com/office/drawing/2014/main" xmlns="" id="{1F9BA64B-6699-F54A-80F8-B24E043C159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5"/>
            </a:ext>
          </a:extLst>
        </a:blip>
        <a:srcRect l="-1179926" t="-1179926" r="6" b="6"/>
        <a:stretch/>
      </xdr:blipFill>
      <xdr:spPr>
        <a:xfrm>
          <a:off x="10883900" y="6111875"/>
          <a:ext cx="815975" cy="762000"/>
        </a:xfrm>
        <a:prstGeom prst="rect">
          <a:avLst/>
        </a:prstGeom>
        <a:effectLst>
          <a:outerShdw blurRad="50800" dist="76200" dir="9600000" algn="ctr" rotWithShape="0">
            <a:srgbClr val="000000"/>
          </a:outerShdw>
        </a:effectLst>
      </xdr:spPr>
    </xdr:pic>
    <xdr:clientData/>
  </xdr:twoCellAnchor>
  <xdr:twoCellAnchor editAs="oneCell">
    <xdr:from>
      <xdr:col>6</xdr:col>
      <xdr:colOff>177800</xdr:colOff>
      <xdr:row>0</xdr:row>
      <xdr:rowOff>0</xdr:rowOff>
    </xdr:from>
    <xdr:to>
      <xdr:col>6</xdr:col>
      <xdr:colOff>1028700</xdr:colOff>
      <xdr:row>1</xdr:row>
      <xdr:rowOff>63500</xdr:rowOff>
    </xdr:to>
    <xdr:pic>
      <xdr:nvPicPr>
        <xdr:cNvPr id="5" name="Graphic 8" descr="Dolphin">
          <a:extLst>
            <a:ext uri="{FF2B5EF4-FFF2-40B4-BE49-F238E27FC236}">
              <a16:creationId xmlns:a16="http://schemas.microsoft.com/office/drawing/2014/main" xmlns="" id="{FC308CD2-AA5E-3E47-883D-C05D014A89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7"/>
            </a:ext>
          </a:extLst>
        </a:blip>
        <a:stretch>
          <a:fillRect/>
        </a:stretch>
      </xdr:blipFill>
      <xdr:spPr>
        <a:xfrm>
          <a:off x="8912225" y="0"/>
          <a:ext cx="850900" cy="844550"/>
        </a:xfrm>
        <a:prstGeom prst="rect">
          <a:avLst/>
        </a:prstGeom>
        <a:effectLst>
          <a:glow rad="12700">
            <a:schemeClr val="tx1">
              <a:alpha val="66000"/>
            </a:schemeClr>
          </a:glow>
          <a:outerShdw blurRad="50800" dist="38100" dir="6600000" sx="103000" sy="103000" algn="ctr" rotWithShape="0">
            <a:srgbClr val="000000"/>
          </a:outerShdw>
          <a:reflection blurRad="6350" stA="0" endPos="90000" dist="50800" dir="5400000" sy="-100000" algn="bl" rotWithShape="0"/>
        </a:effectLst>
      </xdr:spPr>
    </xdr:pic>
    <xdr:clientData/>
  </xdr:twoCellAnchor>
  <xdr:twoCellAnchor editAs="oneCell">
    <xdr:from>
      <xdr:col>0</xdr:col>
      <xdr:colOff>1574800</xdr:colOff>
      <xdr:row>0</xdr:row>
      <xdr:rowOff>0</xdr:rowOff>
    </xdr:from>
    <xdr:to>
      <xdr:col>1</xdr:col>
      <xdr:colOff>495300</xdr:colOff>
      <xdr:row>1</xdr:row>
      <xdr:rowOff>101600</xdr:rowOff>
    </xdr:to>
    <xdr:pic>
      <xdr:nvPicPr>
        <xdr:cNvPr id="6" name="Graphic 10" descr="Dolphin">
          <a:extLst>
            <a:ext uri="{FF2B5EF4-FFF2-40B4-BE49-F238E27FC236}">
              <a16:creationId xmlns:a16="http://schemas.microsoft.com/office/drawing/2014/main" xmlns="" id="{33896A28-1AB9-9D42-85CD-74E3C2A30D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7"/>
            </a:ext>
          </a:extLst>
        </a:blip>
        <a:stretch>
          <a:fillRect/>
        </a:stretch>
      </xdr:blipFill>
      <xdr:spPr>
        <a:xfrm>
          <a:off x="1574800" y="0"/>
          <a:ext cx="892175" cy="882650"/>
        </a:xfrm>
        <a:prstGeom prst="rect">
          <a:avLst/>
        </a:prstGeom>
        <a:effectLst>
          <a:glow rad="50800">
            <a:schemeClr val="tx1">
              <a:alpha val="48000"/>
            </a:schemeClr>
          </a:glow>
          <a:outerShdw blurRad="50800" dist="38100" dir="8100000" algn="tr" rotWithShape="0">
            <a:prstClr val="black">
              <a:alpha val="66000"/>
            </a:prstClr>
          </a:outerShdw>
        </a:effec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451013</xdr:colOff>
      <xdr:row>0</xdr:row>
      <xdr:rowOff>0</xdr:rowOff>
    </xdr:from>
    <xdr:to>
      <xdr:col>2</xdr:col>
      <xdr:colOff>356740</xdr:colOff>
      <xdr:row>4</xdr:row>
      <xdr:rowOff>104042</xdr:rowOff>
    </xdr:to>
    <xdr:pic>
      <xdr:nvPicPr>
        <xdr:cNvPr id="2" name="Graphic 2" descr="Cruise ship">
          <a:extLst>
            <a:ext uri="{FF2B5EF4-FFF2-40B4-BE49-F238E27FC236}">
              <a16:creationId xmlns:a16="http://schemas.microsoft.com/office/drawing/2014/main" xmlns="" id="{AA7EF0C3-CD7C-404B-ACF9-4D28C99768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2"/>
            </a:ext>
          </a:extLst>
        </a:blip>
        <a:stretch>
          <a:fillRect/>
        </a:stretch>
      </xdr:blipFill>
      <xdr:spPr>
        <a:xfrm>
          <a:off x="2422688" y="0"/>
          <a:ext cx="915377" cy="904142"/>
        </a:xfrm>
        <a:prstGeom prst="rect">
          <a:avLst/>
        </a:prstGeom>
        <a:effectLst>
          <a:glow rad="76200">
            <a:schemeClr val="accent1">
              <a:alpha val="40000"/>
            </a:schemeClr>
          </a:glow>
          <a:outerShdw dist="50800" dir="9540000" sx="101000" sy="101000" algn="ctr" rotWithShape="0">
            <a:srgbClr val="000000"/>
          </a:outerShdw>
        </a:effectLst>
      </xdr:spPr>
    </xdr:pic>
    <xdr:clientData/>
  </xdr:twoCellAnchor>
  <xdr:twoCellAnchor editAs="oneCell">
    <xdr:from>
      <xdr:col>5</xdr:col>
      <xdr:colOff>738771</xdr:colOff>
      <xdr:row>0</xdr:row>
      <xdr:rowOff>0</xdr:rowOff>
    </xdr:from>
    <xdr:to>
      <xdr:col>6</xdr:col>
      <xdr:colOff>917737</xdr:colOff>
      <xdr:row>4</xdr:row>
      <xdr:rowOff>104042</xdr:rowOff>
    </xdr:to>
    <xdr:pic>
      <xdr:nvPicPr>
        <xdr:cNvPr id="3" name="Graphic 4" descr="Cruise ship">
          <a:extLst>
            <a:ext uri="{FF2B5EF4-FFF2-40B4-BE49-F238E27FC236}">
              <a16:creationId xmlns:a16="http://schemas.microsoft.com/office/drawing/2014/main" xmlns="" id="{DAE6CAA9-28DD-DA49-83E3-9E6ABCDA51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2"/>
            </a:ext>
          </a:extLst>
        </a:blip>
        <a:stretch>
          <a:fillRect/>
        </a:stretch>
      </xdr:blipFill>
      <xdr:spPr>
        <a:xfrm>
          <a:off x="8034921" y="0"/>
          <a:ext cx="921916" cy="904142"/>
        </a:xfrm>
        <a:prstGeom prst="rect">
          <a:avLst/>
        </a:prstGeom>
        <a:effectLst>
          <a:glow rad="76200">
            <a:schemeClr val="accent1">
              <a:alpha val="40000"/>
            </a:schemeClr>
          </a:glow>
          <a:outerShdw dist="50800" dir="9000000" sx="101000" sy="101000" algn="ctr" rotWithShape="0">
            <a:schemeClr val="tx1"/>
          </a:outerShdw>
        </a:effectLst>
        <a:scene3d>
          <a:camera prst="orthographicFront"/>
          <a:lightRig rig="threePt" dir="t"/>
        </a:scene3d>
        <a:sp3d>
          <a:bevelT w="0" h="0"/>
        </a:sp3d>
      </xdr:spPr>
    </xdr:pic>
    <xdr:clientData/>
  </xdr:twoCellAnchor>
  <xdr:twoCellAnchor editAs="oneCell">
    <xdr:from>
      <xdr:col>6</xdr:col>
      <xdr:colOff>177800</xdr:colOff>
      <xdr:row>0</xdr:row>
      <xdr:rowOff>0</xdr:rowOff>
    </xdr:from>
    <xdr:to>
      <xdr:col>6</xdr:col>
      <xdr:colOff>1028700</xdr:colOff>
      <xdr:row>4</xdr:row>
      <xdr:rowOff>44450</xdr:rowOff>
    </xdr:to>
    <xdr:pic>
      <xdr:nvPicPr>
        <xdr:cNvPr id="4" name="Graphic 8" descr="Dolphin">
          <a:extLst>
            <a:ext uri="{FF2B5EF4-FFF2-40B4-BE49-F238E27FC236}">
              <a16:creationId xmlns:a16="http://schemas.microsoft.com/office/drawing/2014/main" xmlns="" id="{FC308CD2-AA5E-3E47-883D-C05D014A89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6"/>
            </a:ext>
          </a:extLst>
        </a:blip>
        <a:stretch>
          <a:fillRect/>
        </a:stretch>
      </xdr:blipFill>
      <xdr:spPr>
        <a:xfrm>
          <a:off x="8912225" y="0"/>
          <a:ext cx="850900" cy="844550"/>
        </a:xfrm>
        <a:prstGeom prst="rect">
          <a:avLst/>
        </a:prstGeom>
        <a:effectLst>
          <a:glow rad="12700">
            <a:schemeClr val="tx1">
              <a:alpha val="66000"/>
            </a:schemeClr>
          </a:glow>
          <a:outerShdw blurRad="50800" dist="38100" dir="6600000" sx="103000" sy="103000" algn="ctr" rotWithShape="0">
            <a:srgbClr val="000000"/>
          </a:outerShdw>
          <a:reflection blurRad="6350" stA="0" endPos="90000" dist="50800" dir="5400000" sy="-100000" algn="bl" rotWithShape="0"/>
        </a:effectLst>
      </xdr:spPr>
    </xdr:pic>
    <xdr:clientData/>
  </xdr:twoCellAnchor>
  <xdr:twoCellAnchor editAs="oneCell">
    <xdr:from>
      <xdr:col>0</xdr:col>
      <xdr:colOff>1574800</xdr:colOff>
      <xdr:row>0</xdr:row>
      <xdr:rowOff>0</xdr:rowOff>
    </xdr:from>
    <xdr:to>
      <xdr:col>1</xdr:col>
      <xdr:colOff>895350</xdr:colOff>
      <xdr:row>4</xdr:row>
      <xdr:rowOff>82550</xdr:rowOff>
    </xdr:to>
    <xdr:pic>
      <xdr:nvPicPr>
        <xdr:cNvPr id="5" name="Graphic 10" descr="Dolphin">
          <a:extLst>
            <a:ext uri="{FF2B5EF4-FFF2-40B4-BE49-F238E27FC236}">
              <a16:creationId xmlns:a16="http://schemas.microsoft.com/office/drawing/2014/main" xmlns="" id="{33896A28-1AB9-9D42-85CD-74E3C2A30D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6"/>
            </a:ext>
          </a:extLst>
        </a:blip>
        <a:stretch>
          <a:fillRect/>
        </a:stretch>
      </xdr:blipFill>
      <xdr:spPr>
        <a:xfrm>
          <a:off x="1574800" y="0"/>
          <a:ext cx="892175" cy="882650"/>
        </a:xfrm>
        <a:prstGeom prst="rect">
          <a:avLst/>
        </a:prstGeom>
        <a:effectLst>
          <a:glow rad="50800">
            <a:schemeClr val="tx1">
              <a:alpha val="48000"/>
            </a:schemeClr>
          </a:glow>
          <a:outerShdw blurRad="50800" dist="38100" dir="8100000" algn="tr" rotWithShape="0">
            <a:prstClr val="black">
              <a:alpha val="66000"/>
            </a:prstClr>
          </a:outerShdw>
        </a:effec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451013</xdr:colOff>
      <xdr:row>0</xdr:row>
      <xdr:rowOff>0</xdr:rowOff>
    </xdr:from>
    <xdr:to>
      <xdr:col>1</xdr:col>
      <xdr:colOff>1366390</xdr:colOff>
      <xdr:row>1</xdr:row>
      <xdr:rowOff>123092</xdr:rowOff>
    </xdr:to>
    <xdr:pic>
      <xdr:nvPicPr>
        <xdr:cNvPr id="2" name="Graphic 2" descr="Cruise ship">
          <a:extLst>
            <a:ext uri="{FF2B5EF4-FFF2-40B4-BE49-F238E27FC236}">
              <a16:creationId xmlns:a16="http://schemas.microsoft.com/office/drawing/2014/main" xmlns="" id="{AA7EF0C3-CD7C-404B-ACF9-4D28C99768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2"/>
            </a:ext>
          </a:extLst>
        </a:blip>
        <a:stretch>
          <a:fillRect/>
        </a:stretch>
      </xdr:blipFill>
      <xdr:spPr>
        <a:xfrm>
          <a:off x="2422688" y="0"/>
          <a:ext cx="915377" cy="904142"/>
        </a:xfrm>
        <a:prstGeom prst="rect">
          <a:avLst/>
        </a:prstGeom>
        <a:effectLst>
          <a:glow rad="76200">
            <a:schemeClr val="accent1">
              <a:alpha val="40000"/>
            </a:schemeClr>
          </a:glow>
          <a:outerShdw dist="50800" dir="9540000" sx="101000" sy="101000" algn="ctr" rotWithShape="0">
            <a:srgbClr val="000000"/>
          </a:outerShdw>
        </a:effectLst>
      </xdr:spPr>
    </xdr:pic>
    <xdr:clientData/>
  </xdr:twoCellAnchor>
  <xdr:twoCellAnchor editAs="oneCell">
    <xdr:from>
      <xdr:col>5</xdr:col>
      <xdr:colOff>738771</xdr:colOff>
      <xdr:row>0</xdr:row>
      <xdr:rowOff>0</xdr:rowOff>
    </xdr:from>
    <xdr:to>
      <xdr:col>6</xdr:col>
      <xdr:colOff>222412</xdr:colOff>
      <xdr:row>1</xdr:row>
      <xdr:rowOff>123092</xdr:rowOff>
    </xdr:to>
    <xdr:pic>
      <xdr:nvPicPr>
        <xdr:cNvPr id="3" name="Graphic 4" descr="Cruise ship">
          <a:extLst>
            <a:ext uri="{FF2B5EF4-FFF2-40B4-BE49-F238E27FC236}">
              <a16:creationId xmlns:a16="http://schemas.microsoft.com/office/drawing/2014/main" xmlns="" id="{DAE6CAA9-28DD-DA49-83E3-9E6ABCDA51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2"/>
            </a:ext>
          </a:extLst>
        </a:blip>
        <a:stretch>
          <a:fillRect/>
        </a:stretch>
      </xdr:blipFill>
      <xdr:spPr>
        <a:xfrm>
          <a:off x="8034921" y="0"/>
          <a:ext cx="921916" cy="904142"/>
        </a:xfrm>
        <a:prstGeom prst="rect">
          <a:avLst/>
        </a:prstGeom>
        <a:effectLst>
          <a:glow rad="76200">
            <a:schemeClr val="accent1">
              <a:alpha val="40000"/>
            </a:schemeClr>
          </a:glow>
          <a:outerShdw dist="50800" dir="9000000" sx="101000" sy="101000" algn="ctr" rotWithShape="0">
            <a:schemeClr val="tx1"/>
          </a:outerShdw>
        </a:effectLst>
        <a:scene3d>
          <a:camera prst="orthographicFront"/>
          <a:lightRig rig="threePt" dir="t"/>
        </a:scene3d>
        <a:sp3d>
          <a:bevelT w="0" h="0"/>
        </a:sp3d>
      </xdr:spPr>
    </xdr:pic>
    <xdr:clientData/>
  </xdr:twoCellAnchor>
  <xdr:twoCellAnchor editAs="oneCell">
    <xdr:from>
      <xdr:col>7</xdr:col>
      <xdr:colOff>673100</xdr:colOff>
      <xdr:row>28</xdr:row>
      <xdr:rowOff>139700</xdr:rowOff>
    </xdr:from>
    <xdr:to>
      <xdr:col>8</xdr:col>
      <xdr:colOff>241300</xdr:colOff>
      <xdr:row>32</xdr:row>
      <xdr:rowOff>139700</xdr:rowOff>
    </xdr:to>
    <xdr:pic>
      <xdr:nvPicPr>
        <xdr:cNvPr id="4" name="Graphic 6" descr="Wave">
          <a:extLst>
            <a:ext uri="{FF2B5EF4-FFF2-40B4-BE49-F238E27FC236}">
              <a16:creationId xmlns:a16="http://schemas.microsoft.com/office/drawing/2014/main" xmlns="" id="{1F9BA64B-6699-F54A-80F8-B24E043C159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5"/>
            </a:ext>
          </a:extLst>
        </a:blip>
        <a:srcRect l="-1179926" t="-1179926" r="6" b="6"/>
        <a:stretch/>
      </xdr:blipFill>
      <xdr:spPr>
        <a:xfrm>
          <a:off x="10883900" y="6111875"/>
          <a:ext cx="815975" cy="762000"/>
        </a:xfrm>
        <a:prstGeom prst="rect">
          <a:avLst/>
        </a:prstGeom>
        <a:effectLst>
          <a:outerShdw blurRad="50800" dist="76200" dir="9600000" algn="ctr" rotWithShape="0">
            <a:srgbClr val="000000"/>
          </a:outerShdw>
        </a:effectLst>
      </xdr:spPr>
    </xdr:pic>
    <xdr:clientData/>
  </xdr:twoCellAnchor>
  <xdr:twoCellAnchor editAs="oneCell">
    <xdr:from>
      <xdr:col>6</xdr:col>
      <xdr:colOff>177800</xdr:colOff>
      <xdr:row>0</xdr:row>
      <xdr:rowOff>0</xdr:rowOff>
    </xdr:from>
    <xdr:to>
      <xdr:col>6</xdr:col>
      <xdr:colOff>1028700</xdr:colOff>
      <xdr:row>1</xdr:row>
      <xdr:rowOff>63500</xdr:rowOff>
    </xdr:to>
    <xdr:pic>
      <xdr:nvPicPr>
        <xdr:cNvPr id="5" name="Graphic 8" descr="Dolphin">
          <a:extLst>
            <a:ext uri="{FF2B5EF4-FFF2-40B4-BE49-F238E27FC236}">
              <a16:creationId xmlns:a16="http://schemas.microsoft.com/office/drawing/2014/main" xmlns="" id="{FC308CD2-AA5E-3E47-883D-C05D014A89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7"/>
            </a:ext>
          </a:extLst>
        </a:blip>
        <a:stretch>
          <a:fillRect/>
        </a:stretch>
      </xdr:blipFill>
      <xdr:spPr>
        <a:xfrm>
          <a:off x="8912225" y="0"/>
          <a:ext cx="850900" cy="844550"/>
        </a:xfrm>
        <a:prstGeom prst="rect">
          <a:avLst/>
        </a:prstGeom>
        <a:effectLst>
          <a:glow rad="12700">
            <a:schemeClr val="tx1">
              <a:alpha val="66000"/>
            </a:schemeClr>
          </a:glow>
          <a:outerShdw blurRad="50800" dist="38100" dir="6600000" sx="103000" sy="103000" algn="ctr" rotWithShape="0">
            <a:srgbClr val="000000"/>
          </a:outerShdw>
          <a:reflection blurRad="6350" stA="0" endPos="90000" dist="50800" dir="5400000" sy="-100000" algn="bl" rotWithShape="0"/>
        </a:effectLst>
      </xdr:spPr>
    </xdr:pic>
    <xdr:clientData/>
  </xdr:twoCellAnchor>
  <xdr:twoCellAnchor editAs="oneCell">
    <xdr:from>
      <xdr:col>0</xdr:col>
      <xdr:colOff>1574800</xdr:colOff>
      <xdr:row>0</xdr:row>
      <xdr:rowOff>0</xdr:rowOff>
    </xdr:from>
    <xdr:to>
      <xdr:col>1</xdr:col>
      <xdr:colOff>495300</xdr:colOff>
      <xdr:row>1</xdr:row>
      <xdr:rowOff>101600</xdr:rowOff>
    </xdr:to>
    <xdr:pic>
      <xdr:nvPicPr>
        <xdr:cNvPr id="6" name="Graphic 10" descr="Dolphin">
          <a:extLst>
            <a:ext uri="{FF2B5EF4-FFF2-40B4-BE49-F238E27FC236}">
              <a16:creationId xmlns:a16="http://schemas.microsoft.com/office/drawing/2014/main" xmlns="" id="{33896A28-1AB9-9D42-85CD-74E3C2A30D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7"/>
            </a:ext>
          </a:extLst>
        </a:blip>
        <a:stretch>
          <a:fillRect/>
        </a:stretch>
      </xdr:blipFill>
      <xdr:spPr>
        <a:xfrm>
          <a:off x="1574800" y="0"/>
          <a:ext cx="892175" cy="882650"/>
        </a:xfrm>
        <a:prstGeom prst="rect">
          <a:avLst/>
        </a:prstGeom>
        <a:effectLst>
          <a:glow rad="50800">
            <a:schemeClr val="tx1">
              <a:alpha val="48000"/>
            </a:schemeClr>
          </a:glow>
          <a:outerShdw blurRad="50800" dist="38100" dir="8100000" algn="tr" rotWithShape="0">
            <a:prstClr val="black">
              <a:alpha val="66000"/>
            </a:prstClr>
          </a:outerShdw>
        </a:effec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451013</xdr:colOff>
      <xdr:row>0</xdr:row>
      <xdr:rowOff>0</xdr:rowOff>
    </xdr:from>
    <xdr:to>
      <xdr:col>1</xdr:col>
      <xdr:colOff>1366390</xdr:colOff>
      <xdr:row>1</xdr:row>
      <xdr:rowOff>123092</xdr:rowOff>
    </xdr:to>
    <xdr:pic>
      <xdr:nvPicPr>
        <xdr:cNvPr id="2" name="Graphic 2" descr="Cruise ship">
          <a:extLst>
            <a:ext uri="{FF2B5EF4-FFF2-40B4-BE49-F238E27FC236}">
              <a16:creationId xmlns:a16="http://schemas.microsoft.com/office/drawing/2014/main" xmlns="" id="{AA7EF0C3-CD7C-404B-ACF9-4D28C99768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2"/>
            </a:ext>
          </a:extLst>
        </a:blip>
        <a:stretch>
          <a:fillRect/>
        </a:stretch>
      </xdr:blipFill>
      <xdr:spPr>
        <a:xfrm>
          <a:off x="2422688" y="0"/>
          <a:ext cx="915377" cy="904142"/>
        </a:xfrm>
        <a:prstGeom prst="rect">
          <a:avLst/>
        </a:prstGeom>
        <a:effectLst>
          <a:glow rad="76200">
            <a:schemeClr val="accent1">
              <a:alpha val="40000"/>
            </a:schemeClr>
          </a:glow>
          <a:outerShdw dist="50800" dir="9540000" sx="101000" sy="101000" algn="ctr" rotWithShape="0">
            <a:srgbClr val="000000"/>
          </a:outerShdw>
        </a:effectLst>
      </xdr:spPr>
    </xdr:pic>
    <xdr:clientData/>
  </xdr:twoCellAnchor>
  <xdr:twoCellAnchor editAs="oneCell">
    <xdr:from>
      <xdr:col>5</xdr:col>
      <xdr:colOff>738771</xdr:colOff>
      <xdr:row>0</xdr:row>
      <xdr:rowOff>0</xdr:rowOff>
    </xdr:from>
    <xdr:to>
      <xdr:col>6</xdr:col>
      <xdr:colOff>222412</xdr:colOff>
      <xdr:row>1</xdr:row>
      <xdr:rowOff>123092</xdr:rowOff>
    </xdr:to>
    <xdr:pic>
      <xdr:nvPicPr>
        <xdr:cNvPr id="3" name="Graphic 4" descr="Cruise ship">
          <a:extLst>
            <a:ext uri="{FF2B5EF4-FFF2-40B4-BE49-F238E27FC236}">
              <a16:creationId xmlns:a16="http://schemas.microsoft.com/office/drawing/2014/main" xmlns="" id="{DAE6CAA9-28DD-DA49-83E3-9E6ABCDA51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2"/>
            </a:ext>
          </a:extLst>
        </a:blip>
        <a:stretch>
          <a:fillRect/>
        </a:stretch>
      </xdr:blipFill>
      <xdr:spPr>
        <a:xfrm>
          <a:off x="8034921" y="0"/>
          <a:ext cx="921916" cy="904142"/>
        </a:xfrm>
        <a:prstGeom prst="rect">
          <a:avLst/>
        </a:prstGeom>
        <a:effectLst>
          <a:glow rad="76200">
            <a:schemeClr val="accent1">
              <a:alpha val="40000"/>
            </a:schemeClr>
          </a:glow>
          <a:outerShdw dist="50800" dir="9000000" sx="101000" sy="101000" algn="ctr" rotWithShape="0">
            <a:schemeClr val="tx1"/>
          </a:outerShdw>
        </a:effectLst>
        <a:scene3d>
          <a:camera prst="orthographicFront"/>
          <a:lightRig rig="threePt" dir="t"/>
        </a:scene3d>
        <a:sp3d>
          <a:bevelT w="0" h="0"/>
        </a:sp3d>
      </xdr:spPr>
    </xdr:pic>
    <xdr:clientData/>
  </xdr:twoCellAnchor>
  <xdr:twoCellAnchor editAs="oneCell">
    <xdr:from>
      <xdr:col>7</xdr:col>
      <xdr:colOff>673100</xdr:colOff>
      <xdr:row>28</xdr:row>
      <xdr:rowOff>139700</xdr:rowOff>
    </xdr:from>
    <xdr:to>
      <xdr:col>8</xdr:col>
      <xdr:colOff>241300</xdr:colOff>
      <xdr:row>32</xdr:row>
      <xdr:rowOff>139700</xdr:rowOff>
    </xdr:to>
    <xdr:pic>
      <xdr:nvPicPr>
        <xdr:cNvPr id="4" name="Graphic 6" descr="Wave">
          <a:extLst>
            <a:ext uri="{FF2B5EF4-FFF2-40B4-BE49-F238E27FC236}">
              <a16:creationId xmlns:a16="http://schemas.microsoft.com/office/drawing/2014/main" xmlns="" id="{1F9BA64B-6699-F54A-80F8-B24E043C159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5"/>
            </a:ext>
          </a:extLst>
        </a:blip>
        <a:srcRect l="-1179926" t="-1179926" r="6" b="6"/>
        <a:stretch/>
      </xdr:blipFill>
      <xdr:spPr>
        <a:xfrm>
          <a:off x="10883900" y="6111875"/>
          <a:ext cx="815975" cy="762000"/>
        </a:xfrm>
        <a:prstGeom prst="rect">
          <a:avLst/>
        </a:prstGeom>
        <a:effectLst>
          <a:outerShdw blurRad="50800" dist="76200" dir="9600000" algn="ctr" rotWithShape="0">
            <a:srgbClr val="000000"/>
          </a:outerShdw>
        </a:effectLst>
      </xdr:spPr>
    </xdr:pic>
    <xdr:clientData/>
  </xdr:twoCellAnchor>
  <xdr:twoCellAnchor editAs="oneCell">
    <xdr:from>
      <xdr:col>6</xdr:col>
      <xdr:colOff>177800</xdr:colOff>
      <xdr:row>0</xdr:row>
      <xdr:rowOff>0</xdr:rowOff>
    </xdr:from>
    <xdr:to>
      <xdr:col>6</xdr:col>
      <xdr:colOff>1028700</xdr:colOff>
      <xdr:row>1</xdr:row>
      <xdr:rowOff>63500</xdr:rowOff>
    </xdr:to>
    <xdr:pic>
      <xdr:nvPicPr>
        <xdr:cNvPr id="5" name="Graphic 8" descr="Dolphin">
          <a:extLst>
            <a:ext uri="{FF2B5EF4-FFF2-40B4-BE49-F238E27FC236}">
              <a16:creationId xmlns:a16="http://schemas.microsoft.com/office/drawing/2014/main" xmlns="" id="{FC308CD2-AA5E-3E47-883D-C05D014A89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7"/>
            </a:ext>
          </a:extLst>
        </a:blip>
        <a:stretch>
          <a:fillRect/>
        </a:stretch>
      </xdr:blipFill>
      <xdr:spPr>
        <a:xfrm>
          <a:off x="8912225" y="0"/>
          <a:ext cx="850900" cy="844550"/>
        </a:xfrm>
        <a:prstGeom prst="rect">
          <a:avLst/>
        </a:prstGeom>
        <a:effectLst>
          <a:glow rad="12700">
            <a:schemeClr val="tx1">
              <a:alpha val="66000"/>
            </a:schemeClr>
          </a:glow>
          <a:outerShdw blurRad="50800" dist="38100" dir="6600000" sx="103000" sy="103000" algn="ctr" rotWithShape="0">
            <a:srgbClr val="000000"/>
          </a:outerShdw>
          <a:reflection blurRad="6350" stA="0" endPos="90000" dist="50800" dir="5400000" sy="-100000" algn="bl" rotWithShape="0"/>
        </a:effectLst>
      </xdr:spPr>
    </xdr:pic>
    <xdr:clientData/>
  </xdr:twoCellAnchor>
  <xdr:twoCellAnchor editAs="oneCell">
    <xdr:from>
      <xdr:col>0</xdr:col>
      <xdr:colOff>1574800</xdr:colOff>
      <xdr:row>0</xdr:row>
      <xdr:rowOff>0</xdr:rowOff>
    </xdr:from>
    <xdr:to>
      <xdr:col>1</xdr:col>
      <xdr:colOff>495300</xdr:colOff>
      <xdr:row>1</xdr:row>
      <xdr:rowOff>101600</xdr:rowOff>
    </xdr:to>
    <xdr:pic>
      <xdr:nvPicPr>
        <xdr:cNvPr id="6" name="Graphic 10" descr="Dolphin">
          <a:extLst>
            <a:ext uri="{FF2B5EF4-FFF2-40B4-BE49-F238E27FC236}">
              <a16:creationId xmlns:a16="http://schemas.microsoft.com/office/drawing/2014/main" xmlns="" id="{33896A28-1AB9-9D42-85CD-74E3C2A30D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7"/>
            </a:ext>
          </a:extLst>
        </a:blip>
        <a:stretch>
          <a:fillRect/>
        </a:stretch>
      </xdr:blipFill>
      <xdr:spPr>
        <a:xfrm>
          <a:off x="1574800" y="0"/>
          <a:ext cx="892175" cy="882650"/>
        </a:xfrm>
        <a:prstGeom prst="rect">
          <a:avLst/>
        </a:prstGeom>
        <a:effectLst>
          <a:glow rad="50800">
            <a:schemeClr val="tx1">
              <a:alpha val="48000"/>
            </a:schemeClr>
          </a:glow>
          <a:outerShdw blurRad="50800" dist="38100" dir="8100000" algn="tr" rotWithShape="0">
            <a:prstClr val="black">
              <a:alpha val="66000"/>
            </a:prstClr>
          </a:outerShdw>
        </a:effec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451013</xdr:colOff>
      <xdr:row>0</xdr:row>
      <xdr:rowOff>0</xdr:rowOff>
    </xdr:from>
    <xdr:to>
      <xdr:col>1</xdr:col>
      <xdr:colOff>1366390</xdr:colOff>
      <xdr:row>1</xdr:row>
      <xdr:rowOff>123092</xdr:rowOff>
    </xdr:to>
    <xdr:pic>
      <xdr:nvPicPr>
        <xdr:cNvPr id="2" name="Graphic 2" descr="Cruise ship">
          <a:extLst>
            <a:ext uri="{FF2B5EF4-FFF2-40B4-BE49-F238E27FC236}">
              <a16:creationId xmlns:a16="http://schemas.microsoft.com/office/drawing/2014/main" xmlns="" id="{AA7EF0C3-CD7C-404B-ACF9-4D28C99768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2"/>
            </a:ext>
          </a:extLst>
        </a:blip>
        <a:stretch>
          <a:fillRect/>
        </a:stretch>
      </xdr:blipFill>
      <xdr:spPr>
        <a:xfrm>
          <a:off x="2422688" y="0"/>
          <a:ext cx="915377" cy="904142"/>
        </a:xfrm>
        <a:prstGeom prst="rect">
          <a:avLst/>
        </a:prstGeom>
        <a:effectLst>
          <a:glow rad="76200">
            <a:schemeClr val="accent1">
              <a:alpha val="40000"/>
            </a:schemeClr>
          </a:glow>
          <a:outerShdw dist="50800" dir="9540000" sx="101000" sy="101000" algn="ctr" rotWithShape="0">
            <a:srgbClr val="000000"/>
          </a:outerShdw>
        </a:effectLst>
      </xdr:spPr>
    </xdr:pic>
    <xdr:clientData/>
  </xdr:twoCellAnchor>
  <xdr:twoCellAnchor editAs="oneCell">
    <xdr:from>
      <xdr:col>5</xdr:col>
      <xdr:colOff>738771</xdr:colOff>
      <xdr:row>0</xdr:row>
      <xdr:rowOff>0</xdr:rowOff>
    </xdr:from>
    <xdr:to>
      <xdr:col>6</xdr:col>
      <xdr:colOff>222412</xdr:colOff>
      <xdr:row>1</xdr:row>
      <xdr:rowOff>123092</xdr:rowOff>
    </xdr:to>
    <xdr:pic>
      <xdr:nvPicPr>
        <xdr:cNvPr id="3" name="Graphic 4" descr="Cruise ship">
          <a:extLst>
            <a:ext uri="{FF2B5EF4-FFF2-40B4-BE49-F238E27FC236}">
              <a16:creationId xmlns:a16="http://schemas.microsoft.com/office/drawing/2014/main" xmlns="" id="{DAE6CAA9-28DD-DA49-83E3-9E6ABCDA51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2"/>
            </a:ext>
          </a:extLst>
        </a:blip>
        <a:stretch>
          <a:fillRect/>
        </a:stretch>
      </xdr:blipFill>
      <xdr:spPr>
        <a:xfrm>
          <a:off x="8034921" y="0"/>
          <a:ext cx="921916" cy="904142"/>
        </a:xfrm>
        <a:prstGeom prst="rect">
          <a:avLst/>
        </a:prstGeom>
        <a:effectLst>
          <a:glow rad="76200">
            <a:schemeClr val="accent1">
              <a:alpha val="40000"/>
            </a:schemeClr>
          </a:glow>
          <a:outerShdw dist="50800" dir="9000000" sx="101000" sy="101000" algn="ctr" rotWithShape="0">
            <a:schemeClr val="tx1"/>
          </a:outerShdw>
        </a:effectLst>
        <a:scene3d>
          <a:camera prst="orthographicFront"/>
          <a:lightRig rig="threePt" dir="t"/>
        </a:scene3d>
        <a:sp3d>
          <a:bevelT w="0" h="0"/>
        </a:sp3d>
      </xdr:spPr>
    </xdr:pic>
    <xdr:clientData/>
  </xdr:twoCellAnchor>
  <xdr:twoCellAnchor editAs="oneCell">
    <xdr:from>
      <xdr:col>7</xdr:col>
      <xdr:colOff>673100</xdr:colOff>
      <xdr:row>28</xdr:row>
      <xdr:rowOff>139700</xdr:rowOff>
    </xdr:from>
    <xdr:to>
      <xdr:col>8</xdr:col>
      <xdr:colOff>241300</xdr:colOff>
      <xdr:row>32</xdr:row>
      <xdr:rowOff>139700</xdr:rowOff>
    </xdr:to>
    <xdr:pic>
      <xdr:nvPicPr>
        <xdr:cNvPr id="4" name="Graphic 6" descr="Wave">
          <a:extLst>
            <a:ext uri="{FF2B5EF4-FFF2-40B4-BE49-F238E27FC236}">
              <a16:creationId xmlns:a16="http://schemas.microsoft.com/office/drawing/2014/main" xmlns="" id="{1F9BA64B-6699-F54A-80F8-B24E043C159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5"/>
            </a:ext>
          </a:extLst>
        </a:blip>
        <a:srcRect l="-1179926" t="-1179926" r="6" b="6"/>
        <a:stretch/>
      </xdr:blipFill>
      <xdr:spPr>
        <a:xfrm>
          <a:off x="10883900" y="6111875"/>
          <a:ext cx="815975" cy="762000"/>
        </a:xfrm>
        <a:prstGeom prst="rect">
          <a:avLst/>
        </a:prstGeom>
        <a:effectLst>
          <a:outerShdw blurRad="50800" dist="76200" dir="9600000" algn="ctr" rotWithShape="0">
            <a:srgbClr val="000000"/>
          </a:outerShdw>
        </a:effectLst>
      </xdr:spPr>
    </xdr:pic>
    <xdr:clientData/>
  </xdr:twoCellAnchor>
  <xdr:twoCellAnchor editAs="oneCell">
    <xdr:from>
      <xdr:col>6</xdr:col>
      <xdr:colOff>177800</xdr:colOff>
      <xdr:row>0</xdr:row>
      <xdr:rowOff>0</xdr:rowOff>
    </xdr:from>
    <xdr:to>
      <xdr:col>6</xdr:col>
      <xdr:colOff>1028700</xdr:colOff>
      <xdr:row>1</xdr:row>
      <xdr:rowOff>63500</xdr:rowOff>
    </xdr:to>
    <xdr:pic>
      <xdr:nvPicPr>
        <xdr:cNvPr id="5" name="Graphic 8" descr="Dolphin">
          <a:extLst>
            <a:ext uri="{FF2B5EF4-FFF2-40B4-BE49-F238E27FC236}">
              <a16:creationId xmlns:a16="http://schemas.microsoft.com/office/drawing/2014/main" xmlns="" id="{FC308CD2-AA5E-3E47-883D-C05D014A89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7"/>
            </a:ext>
          </a:extLst>
        </a:blip>
        <a:stretch>
          <a:fillRect/>
        </a:stretch>
      </xdr:blipFill>
      <xdr:spPr>
        <a:xfrm>
          <a:off x="8912225" y="0"/>
          <a:ext cx="850900" cy="844550"/>
        </a:xfrm>
        <a:prstGeom prst="rect">
          <a:avLst/>
        </a:prstGeom>
        <a:effectLst>
          <a:glow rad="12700">
            <a:schemeClr val="tx1">
              <a:alpha val="66000"/>
            </a:schemeClr>
          </a:glow>
          <a:outerShdw blurRad="50800" dist="38100" dir="6600000" sx="103000" sy="103000" algn="ctr" rotWithShape="0">
            <a:srgbClr val="000000"/>
          </a:outerShdw>
          <a:reflection blurRad="6350" stA="0" endPos="90000" dist="50800" dir="5400000" sy="-100000" algn="bl" rotWithShape="0"/>
        </a:effectLst>
      </xdr:spPr>
    </xdr:pic>
    <xdr:clientData/>
  </xdr:twoCellAnchor>
  <xdr:twoCellAnchor editAs="oneCell">
    <xdr:from>
      <xdr:col>0</xdr:col>
      <xdr:colOff>1574800</xdr:colOff>
      <xdr:row>0</xdr:row>
      <xdr:rowOff>0</xdr:rowOff>
    </xdr:from>
    <xdr:to>
      <xdr:col>1</xdr:col>
      <xdr:colOff>495300</xdr:colOff>
      <xdr:row>1</xdr:row>
      <xdr:rowOff>101600</xdr:rowOff>
    </xdr:to>
    <xdr:pic>
      <xdr:nvPicPr>
        <xdr:cNvPr id="6" name="Graphic 10" descr="Dolphin">
          <a:extLst>
            <a:ext uri="{FF2B5EF4-FFF2-40B4-BE49-F238E27FC236}">
              <a16:creationId xmlns:a16="http://schemas.microsoft.com/office/drawing/2014/main" xmlns="" id="{33896A28-1AB9-9D42-85CD-74E3C2A30D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xmlns="" r:embed="rId7"/>
            </a:ext>
          </a:extLst>
        </a:blip>
        <a:stretch>
          <a:fillRect/>
        </a:stretch>
      </xdr:blipFill>
      <xdr:spPr>
        <a:xfrm>
          <a:off x="1574800" y="0"/>
          <a:ext cx="892175" cy="882650"/>
        </a:xfrm>
        <a:prstGeom prst="rect">
          <a:avLst/>
        </a:prstGeom>
        <a:effectLst>
          <a:glow rad="50800">
            <a:schemeClr val="tx1">
              <a:alpha val="48000"/>
            </a:schemeClr>
          </a:glow>
          <a:outerShdw blurRad="50800" dist="38100" dir="8100000" algn="tr" rotWithShape="0">
            <a:prstClr val="black">
              <a:alpha val="66000"/>
            </a:prstClr>
          </a:outerShdw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topLeftCell="B6" zoomScaleNormal="100" workbookViewId="0">
      <selection activeCell="C9" sqref="C9"/>
    </sheetView>
  </sheetViews>
  <sheetFormatPr defaultColWidth="10.875" defaultRowHeight="15" x14ac:dyDescent="0.2"/>
  <cols>
    <col min="1" max="1" width="25.875" style="1" customWidth="1"/>
    <col min="2" max="2" width="18.625" style="1" customWidth="1"/>
    <col min="3" max="3" width="19.625" style="1" customWidth="1"/>
    <col min="4" max="4" width="13.625" style="1" customWidth="1"/>
    <col min="5" max="5" width="18" style="1" customWidth="1"/>
    <col min="6" max="6" width="18.875" style="1" customWidth="1"/>
    <col min="7" max="7" width="19.375" style="1" customWidth="1"/>
    <col min="8" max="8" width="16.375" style="1" customWidth="1"/>
    <col min="9" max="9" width="17.5" style="1" customWidth="1"/>
    <col min="10" max="10" width="13" style="1" bestFit="1" customWidth="1"/>
    <col min="11" max="11" width="16" style="1" customWidth="1"/>
    <col min="12" max="12" width="19" style="1" customWidth="1"/>
    <col min="13" max="16384" width="10.875" style="1"/>
  </cols>
  <sheetData>
    <row r="1" spans="1:14" ht="62.1" customHeight="1" x14ac:dyDescent="0.45">
      <c r="A1" s="75" t="s">
        <v>0</v>
      </c>
      <c r="B1" s="76"/>
      <c r="C1" s="76"/>
      <c r="D1" s="76"/>
      <c r="E1" s="76"/>
      <c r="F1" s="76"/>
      <c r="G1" s="76"/>
      <c r="H1" s="76"/>
      <c r="I1" s="30"/>
      <c r="J1" s="27"/>
      <c r="K1" s="16"/>
      <c r="M1" s="16"/>
    </row>
    <row r="2" spans="1:14" ht="18.75" x14ac:dyDescent="0.3">
      <c r="A2" s="46" t="s">
        <v>20</v>
      </c>
      <c r="B2" s="6"/>
      <c r="E2" s="46" t="s">
        <v>18</v>
      </c>
      <c r="F2" s="6"/>
      <c r="G2" s="6"/>
      <c r="H2" s="6"/>
      <c r="I2" s="6"/>
      <c r="J2" s="29"/>
      <c r="K2" s="19"/>
      <c r="L2" s="18"/>
      <c r="M2" s="28"/>
      <c r="N2" s="35"/>
    </row>
    <row r="3" spans="1:14" x14ac:dyDescent="0.2">
      <c r="A3" s="8" t="s">
        <v>21</v>
      </c>
      <c r="B3" s="9">
        <v>0.1</v>
      </c>
      <c r="E3" s="8" t="s">
        <v>1</v>
      </c>
      <c r="F3" s="8" t="s">
        <v>2</v>
      </c>
      <c r="G3" s="8" t="s">
        <v>15</v>
      </c>
      <c r="H3" s="8" t="s">
        <v>19</v>
      </c>
      <c r="I3" s="8" t="s">
        <v>25</v>
      </c>
      <c r="J3" s="13"/>
      <c r="K3" s="20"/>
      <c r="L3" s="13"/>
      <c r="M3" s="18"/>
      <c r="N3" s="35"/>
    </row>
    <row r="4" spans="1:14" x14ac:dyDescent="0.2">
      <c r="A4" s="8" t="s">
        <v>22</v>
      </c>
      <c r="B4" s="9">
        <v>0.2</v>
      </c>
      <c r="E4" s="7">
        <v>1200</v>
      </c>
      <c r="F4" s="7">
        <v>1500</v>
      </c>
      <c r="G4" s="7">
        <v>2000</v>
      </c>
      <c r="H4" s="7">
        <v>200</v>
      </c>
      <c r="I4" s="12" t="s">
        <v>24</v>
      </c>
      <c r="J4" s="31"/>
      <c r="K4" s="32"/>
      <c r="L4" s="33"/>
      <c r="M4" s="20"/>
    </row>
    <row r="5" spans="1:14" x14ac:dyDescent="0.2">
      <c r="A5" s="8" t="s">
        <v>23</v>
      </c>
      <c r="B5" s="9">
        <v>0.3</v>
      </c>
      <c r="C5" s="2"/>
      <c r="K5" s="34"/>
    </row>
    <row r="6" spans="1:14" x14ac:dyDescent="0.2">
      <c r="A6" s="11"/>
      <c r="B6" s="10"/>
      <c r="C6" s="2"/>
      <c r="E6" s="4"/>
    </row>
    <row r="7" spans="1:14" x14ac:dyDescent="0.2">
      <c r="A7" s="37" t="s">
        <v>3</v>
      </c>
      <c r="B7" s="38" t="s">
        <v>4</v>
      </c>
      <c r="C7" s="38" t="s">
        <v>16</v>
      </c>
      <c r="D7" s="38" t="s">
        <v>17</v>
      </c>
      <c r="E7" s="39" t="s">
        <v>19</v>
      </c>
      <c r="F7" s="38" t="s">
        <v>25</v>
      </c>
      <c r="G7" s="38" t="s">
        <v>26</v>
      </c>
      <c r="H7" s="38" t="s">
        <v>30</v>
      </c>
      <c r="I7" s="38" t="s">
        <v>27</v>
      </c>
      <c r="J7" s="38" t="s">
        <v>28</v>
      </c>
      <c r="K7" s="38" t="s">
        <v>29</v>
      </c>
      <c r="L7" s="51" t="s">
        <v>45</v>
      </c>
    </row>
    <row r="8" spans="1:14" x14ac:dyDescent="0.2">
      <c r="A8" s="40">
        <v>7214</v>
      </c>
      <c r="B8" s="40" t="s">
        <v>5</v>
      </c>
      <c r="C8" s="45" t="str">
        <f>E3</f>
        <v>3rd Class</v>
      </c>
      <c r="D8" s="40">
        <v>2</v>
      </c>
      <c r="E8" s="40">
        <v>1</v>
      </c>
      <c r="F8" s="41">
        <v>1</v>
      </c>
      <c r="G8" s="40">
        <v>3</v>
      </c>
      <c r="H8" s="58">
        <v>30</v>
      </c>
      <c r="I8" s="43">
        <f>(D8*E4)+H4+H8</f>
        <v>2630</v>
      </c>
      <c r="J8" s="43">
        <f>I8*B3</f>
        <v>263</v>
      </c>
      <c r="K8" s="43">
        <f t="shared" ref="K8:K22" si="0">I8-J8</f>
        <v>2367</v>
      </c>
      <c r="L8" s="66" t="s">
        <v>46</v>
      </c>
    </row>
    <row r="9" spans="1:14" x14ac:dyDescent="0.2">
      <c r="A9" s="40">
        <v>7215</v>
      </c>
      <c r="B9" s="40" t="s">
        <v>6</v>
      </c>
      <c r="C9" s="40" t="str">
        <f>G3</f>
        <v>1st Class</v>
      </c>
      <c r="D9" s="40">
        <v>1</v>
      </c>
      <c r="E9" s="40">
        <v>0</v>
      </c>
      <c r="F9" s="41">
        <v>0</v>
      </c>
      <c r="G9" s="40">
        <v>5</v>
      </c>
      <c r="H9" s="42">
        <v>0</v>
      </c>
      <c r="I9" s="43">
        <f>G4</f>
        <v>2000</v>
      </c>
      <c r="J9" s="43">
        <f>I9*B4</f>
        <v>400</v>
      </c>
      <c r="K9" s="43">
        <f t="shared" si="0"/>
        <v>1600</v>
      </c>
      <c r="L9" s="40" t="s">
        <v>47</v>
      </c>
    </row>
    <row r="10" spans="1:14" x14ac:dyDescent="0.2">
      <c r="A10" s="40">
        <v>7216</v>
      </c>
      <c r="B10" s="40" t="s">
        <v>7</v>
      </c>
      <c r="C10" s="40" t="str">
        <f>E3</f>
        <v>3rd Class</v>
      </c>
      <c r="D10" s="40">
        <v>4</v>
      </c>
      <c r="E10" s="40">
        <v>1</v>
      </c>
      <c r="F10" s="41">
        <v>2</v>
      </c>
      <c r="G10" s="40">
        <v>3</v>
      </c>
      <c r="H10" s="58">
        <v>40</v>
      </c>
      <c r="I10" s="43">
        <f>(D10*E4)+H4+H10</f>
        <v>5040</v>
      </c>
      <c r="J10" s="43">
        <f>I10*B3</f>
        <v>504</v>
      </c>
      <c r="K10" s="43">
        <f t="shared" si="0"/>
        <v>4536</v>
      </c>
      <c r="L10" s="40" t="s">
        <v>48</v>
      </c>
    </row>
    <row r="11" spans="1:14" x14ac:dyDescent="0.2">
      <c r="A11" s="40">
        <v>7217</v>
      </c>
      <c r="B11" s="40" t="s">
        <v>8</v>
      </c>
      <c r="C11" s="40" t="str">
        <f>F3</f>
        <v>2nd Class</v>
      </c>
      <c r="D11" s="40">
        <v>2</v>
      </c>
      <c r="E11" s="40">
        <v>2</v>
      </c>
      <c r="F11" s="41">
        <v>0</v>
      </c>
      <c r="G11" s="40">
        <v>7</v>
      </c>
      <c r="H11" s="58">
        <v>100</v>
      </c>
      <c r="I11" s="43">
        <f>(D11*F4)+(E11*H4)+H11</f>
        <v>3500</v>
      </c>
      <c r="J11" s="43">
        <f>I11*B5</f>
        <v>1050</v>
      </c>
      <c r="K11" s="59">
        <f t="shared" si="0"/>
        <v>2450</v>
      </c>
      <c r="L11" s="40" t="s">
        <v>47</v>
      </c>
    </row>
    <row r="12" spans="1:14" x14ac:dyDescent="0.2">
      <c r="A12" s="40">
        <v>7218</v>
      </c>
      <c r="B12" s="40" t="s">
        <v>9</v>
      </c>
      <c r="C12" s="40" t="str">
        <f>E3</f>
        <v>3rd Class</v>
      </c>
      <c r="D12" s="40">
        <v>1</v>
      </c>
      <c r="E12" s="40">
        <v>0</v>
      </c>
      <c r="F12" s="41">
        <v>1</v>
      </c>
      <c r="G12" s="40">
        <v>7</v>
      </c>
      <c r="H12" s="58">
        <v>66</v>
      </c>
      <c r="I12" s="43">
        <f>E4+H12</f>
        <v>1266</v>
      </c>
      <c r="J12" s="43">
        <f>I12*B5</f>
        <v>379.8</v>
      </c>
      <c r="K12" s="43">
        <f t="shared" si="0"/>
        <v>886.2</v>
      </c>
      <c r="L12" s="40" t="s">
        <v>48</v>
      </c>
    </row>
    <row r="13" spans="1:14" x14ac:dyDescent="0.2">
      <c r="A13" s="40">
        <v>7219</v>
      </c>
      <c r="B13" s="40" t="s">
        <v>10</v>
      </c>
      <c r="C13" s="40" t="str">
        <f>E3</f>
        <v>3rd Class</v>
      </c>
      <c r="D13" s="40">
        <v>5</v>
      </c>
      <c r="E13" s="40">
        <v>4</v>
      </c>
      <c r="F13" s="41">
        <v>1</v>
      </c>
      <c r="G13" s="40">
        <v>5</v>
      </c>
      <c r="H13" s="58">
        <v>80</v>
      </c>
      <c r="I13" s="43">
        <f>(D13*E4)+(E13*H4)+H13</f>
        <v>6880</v>
      </c>
      <c r="J13" s="43">
        <f>I13*B4</f>
        <v>1376</v>
      </c>
      <c r="K13" s="43">
        <f t="shared" si="0"/>
        <v>5504</v>
      </c>
      <c r="L13" s="40" t="s">
        <v>47</v>
      </c>
    </row>
    <row r="14" spans="1:14" x14ac:dyDescent="0.2">
      <c r="A14" s="40">
        <v>7220</v>
      </c>
      <c r="B14" s="40" t="s">
        <v>11</v>
      </c>
      <c r="C14" s="40" t="str">
        <f>G3</f>
        <v>1st Class</v>
      </c>
      <c r="D14" s="40">
        <v>3</v>
      </c>
      <c r="E14" s="40">
        <v>2</v>
      </c>
      <c r="F14" s="41">
        <v>2</v>
      </c>
      <c r="G14" s="40">
        <v>3</v>
      </c>
      <c r="H14" s="42">
        <v>0</v>
      </c>
      <c r="I14" s="43">
        <f>(D14*G4)+(E14*H4)</f>
        <v>6400</v>
      </c>
      <c r="J14" s="43">
        <f>I14*B3</f>
        <v>640</v>
      </c>
      <c r="K14" s="43">
        <f t="shared" si="0"/>
        <v>5760</v>
      </c>
      <c r="L14" s="40" t="s">
        <v>46</v>
      </c>
    </row>
    <row r="15" spans="1:14" x14ac:dyDescent="0.2">
      <c r="A15" s="40">
        <v>7221</v>
      </c>
      <c r="B15" s="40" t="s">
        <v>12</v>
      </c>
      <c r="C15" s="40" t="str">
        <f>G3</f>
        <v>1st Class</v>
      </c>
      <c r="D15" s="40">
        <v>2</v>
      </c>
      <c r="E15" s="40">
        <v>1</v>
      </c>
      <c r="F15" s="41">
        <v>0</v>
      </c>
      <c r="G15" s="40">
        <v>7</v>
      </c>
      <c r="H15" s="70">
        <v>200</v>
      </c>
      <c r="I15" s="59">
        <f>(D15*G4)+H4+H15</f>
        <v>4400</v>
      </c>
      <c r="J15" s="43">
        <f>I15*B5</f>
        <v>1320</v>
      </c>
      <c r="K15" s="43">
        <f t="shared" si="0"/>
        <v>3080</v>
      </c>
      <c r="L15" s="66" t="s">
        <v>47</v>
      </c>
    </row>
    <row r="16" spans="1:14" x14ac:dyDescent="0.2">
      <c r="A16" s="40">
        <v>7222</v>
      </c>
      <c r="B16" s="40" t="s">
        <v>13</v>
      </c>
      <c r="C16" s="40" t="str">
        <f>F3</f>
        <v>2nd Class</v>
      </c>
      <c r="D16" s="40">
        <v>3</v>
      </c>
      <c r="E16" s="40">
        <v>1</v>
      </c>
      <c r="F16" s="41">
        <v>1</v>
      </c>
      <c r="G16" s="40">
        <v>5</v>
      </c>
      <c r="H16" s="58">
        <v>50</v>
      </c>
      <c r="I16" s="43">
        <f>(D16*F4)+H4+H16</f>
        <v>4750</v>
      </c>
      <c r="J16" s="43">
        <f>I16*B4</f>
        <v>950</v>
      </c>
      <c r="K16" s="43">
        <f t="shared" si="0"/>
        <v>3800</v>
      </c>
      <c r="L16" s="40" t="s">
        <v>47</v>
      </c>
    </row>
    <row r="17" spans="1:13" x14ac:dyDescent="0.2">
      <c r="A17" s="40">
        <v>7223</v>
      </c>
      <c r="B17" s="40" t="s">
        <v>14</v>
      </c>
      <c r="C17" s="40" t="str">
        <f>E3</f>
        <v>3rd Class</v>
      </c>
      <c r="D17" s="40">
        <v>1</v>
      </c>
      <c r="E17" s="40">
        <v>0</v>
      </c>
      <c r="F17" s="41">
        <v>0</v>
      </c>
      <c r="G17" s="40">
        <v>3</v>
      </c>
      <c r="H17" s="58">
        <v>10</v>
      </c>
      <c r="I17" s="43">
        <f>E4+H17</f>
        <v>1210</v>
      </c>
      <c r="J17" s="43">
        <f>I17*B3</f>
        <v>121</v>
      </c>
      <c r="K17" s="43">
        <f t="shared" si="0"/>
        <v>1089</v>
      </c>
      <c r="L17" s="40" t="s">
        <v>48</v>
      </c>
    </row>
    <row r="18" spans="1:13" x14ac:dyDescent="0.2">
      <c r="A18" s="66">
        <v>7224</v>
      </c>
      <c r="B18" s="40" t="s">
        <v>40</v>
      </c>
      <c r="C18" s="40" t="str">
        <f>E3</f>
        <v>3rd Class</v>
      </c>
      <c r="D18" s="40">
        <v>1</v>
      </c>
      <c r="E18" s="40">
        <v>0</v>
      </c>
      <c r="F18" s="40">
        <v>2</v>
      </c>
      <c r="G18" s="40">
        <v>7</v>
      </c>
      <c r="H18" s="60">
        <v>20</v>
      </c>
      <c r="I18" s="43">
        <f>E4+H18</f>
        <v>1220</v>
      </c>
      <c r="J18" s="43">
        <f>I18*B5</f>
        <v>366</v>
      </c>
      <c r="K18" s="43">
        <f t="shared" si="0"/>
        <v>854</v>
      </c>
      <c r="L18" s="40" t="s">
        <v>46</v>
      </c>
    </row>
    <row r="19" spans="1:13" x14ac:dyDescent="0.2">
      <c r="A19" s="40">
        <v>7225</v>
      </c>
      <c r="B19" s="44" t="s">
        <v>41</v>
      </c>
      <c r="C19" s="40" t="str">
        <f>G3</f>
        <v>1st Class</v>
      </c>
      <c r="D19" s="40">
        <v>2</v>
      </c>
      <c r="E19" s="40">
        <v>0</v>
      </c>
      <c r="F19" s="40">
        <v>0</v>
      </c>
      <c r="G19" s="40">
        <v>5</v>
      </c>
      <c r="H19" s="60">
        <v>70</v>
      </c>
      <c r="I19" s="43">
        <f>D19*F4+H19</f>
        <v>3070</v>
      </c>
      <c r="J19" s="43">
        <f>I19*B4</f>
        <v>614</v>
      </c>
      <c r="K19" s="43">
        <f t="shared" si="0"/>
        <v>2456</v>
      </c>
      <c r="L19" s="40" t="s">
        <v>46</v>
      </c>
    </row>
    <row r="20" spans="1:13" x14ac:dyDescent="0.2">
      <c r="A20" s="66">
        <v>7226</v>
      </c>
      <c r="B20" s="67" t="s">
        <v>42</v>
      </c>
      <c r="C20" s="40" t="str">
        <f>F3</f>
        <v>2nd Class</v>
      </c>
      <c r="D20" s="40">
        <v>3</v>
      </c>
      <c r="E20" s="40">
        <v>1</v>
      </c>
      <c r="F20" s="40">
        <v>1</v>
      </c>
      <c r="G20" s="61">
        <v>3</v>
      </c>
      <c r="H20" s="60">
        <v>30</v>
      </c>
      <c r="I20" s="43">
        <f>H20+(D20*F4)+H4</f>
        <v>4730</v>
      </c>
      <c r="J20" s="43">
        <f>I20*B3</f>
        <v>473</v>
      </c>
      <c r="K20" s="43">
        <f t="shared" si="0"/>
        <v>4257</v>
      </c>
      <c r="L20" s="40" t="s">
        <v>48</v>
      </c>
    </row>
    <row r="21" spans="1:13" x14ac:dyDescent="0.2">
      <c r="A21" s="66">
        <v>7227</v>
      </c>
      <c r="B21" s="67" t="s">
        <v>43</v>
      </c>
      <c r="C21" s="40" t="str">
        <f>E3</f>
        <v>3rd Class</v>
      </c>
      <c r="D21" s="40">
        <v>1</v>
      </c>
      <c r="E21" s="40">
        <v>2</v>
      </c>
      <c r="F21" s="40">
        <v>0</v>
      </c>
      <c r="G21" s="40">
        <v>5</v>
      </c>
      <c r="H21" s="43">
        <v>90</v>
      </c>
      <c r="I21" s="43">
        <f>E4+(E21*H4)+H21</f>
        <v>1690</v>
      </c>
      <c r="J21" s="43">
        <f>I21*B4</f>
        <v>338</v>
      </c>
      <c r="K21" s="43">
        <f t="shared" si="0"/>
        <v>1352</v>
      </c>
      <c r="L21" s="40" t="s">
        <v>47</v>
      </c>
    </row>
    <row r="22" spans="1:13" x14ac:dyDescent="0.2">
      <c r="A22" s="66">
        <v>7228</v>
      </c>
      <c r="B22" s="68" t="s">
        <v>44</v>
      </c>
      <c r="C22" s="40" t="str">
        <f>G3</f>
        <v>1st Class</v>
      </c>
      <c r="D22" s="40">
        <v>4</v>
      </c>
      <c r="E22" s="40">
        <v>3</v>
      </c>
      <c r="F22" s="40">
        <v>2</v>
      </c>
      <c r="G22" s="40">
        <v>3</v>
      </c>
      <c r="H22" s="62">
        <v>30</v>
      </c>
      <c r="I22" s="62">
        <f>(D22*G4)+(E22*H4)+H22</f>
        <v>8630</v>
      </c>
      <c r="J22" s="43">
        <f>I22*B3</f>
        <v>863</v>
      </c>
      <c r="K22" s="43">
        <f t="shared" si="0"/>
        <v>7767</v>
      </c>
      <c r="L22" s="73" t="s">
        <v>48</v>
      </c>
    </row>
    <row r="23" spans="1:13" x14ac:dyDescent="0.2">
      <c r="A23" s="57"/>
      <c r="B23" s="14"/>
      <c r="C23" s="3"/>
      <c r="D23" s="3"/>
      <c r="E23" s="3"/>
      <c r="F23" s="3"/>
      <c r="G23" s="3"/>
      <c r="H23" s="20"/>
      <c r="I23" s="21"/>
      <c r="J23" s="18"/>
      <c r="K23" s="20"/>
      <c r="L23" s="36"/>
    </row>
    <row r="24" spans="1:13" x14ac:dyDescent="0.2">
      <c r="A24" s="48" t="s">
        <v>31</v>
      </c>
      <c r="B24" s="49">
        <f>AVERAGE(G8:G22)</f>
        <v>4.7333333333333334</v>
      </c>
      <c r="C24" s="3"/>
      <c r="D24" s="3"/>
      <c r="E24" s="3"/>
      <c r="F24" s="3"/>
      <c r="G24" s="17"/>
      <c r="H24" s="20"/>
      <c r="I24" s="22"/>
      <c r="J24" s="25"/>
      <c r="K24" s="20"/>
      <c r="L24" s="25"/>
      <c r="M24" s="27"/>
    </row>
    <row r="25" spans="1:13" x14ac:dyDescent="0.2">
      <c r="A25" s="51" t="s">
        <v>32</v>
      </c>
      <c r="B25" s="52">
        <f>MAX(K8:K22)</f>
        <v>7767</v>
      </c>
      <c r="C25" s="3"/>
      <c r="D25" s="3"/>
      <c r="E25" s="3"/>
      <c r="F25" s="3"/>
      <c r="G25" s="17"/>
      <c r="H25" s="23"/>
      <c r="I25" s="24"/>
      <c r="J25" s="23"/>
      <c r="K25" s="26"/>
      <c r="L25" s="20"/>
    </row>
    <row r="26" spans="1:13" x14ac:dyDescent="0.2">
      <c r="A26" s="51" t="s">
        <v>33</v>
      </c>
      <c r="B26" s="52">
        <f>MIN(K8:K22)</f>
        <v>854</v>
      </c>
      <c r="C26" s="3"/>
      <c r="D26" s="3"/>
      <c r="E26" s="3"/>
      <c r="F26" s="3"/>
      <c r="G26" s="3"/>
      <c r="H26" s="5"/>
      <c r="K26" s="15"/>
      <c r="L26" s="15"/>
    </row>
    <row r="27" spans="1:13" x14ac:dyDescent="0.2">
      <c r="A27" s="51" t="s">
        <v>34</v>
      </c>
      <c r="B27" s="53">
        <f>SUM(H8:H21)</f>
        <v>786</v>
      </c>
      <c r="C27" s="3"/>
      <c r="D27" s="3"/>
      <c r="E27" s="3"/>
      <c r="F27" s="3"/>
      <c r="G27" s="3"/>
      <c r="H27" s="5"/>
    </row>
    <row r="28" spans="1:13" x14ac:dyDescent="0.2">
      <c r="A28" s="51" t="s">
        <v>37</v>
      </c>
      <c r="B28" s="54">
        <f>SUMIF(C8:C22, "1st Class", D8:D22)</f>
        <v>12</v>
      </c>
      <c r="C28" s="3"/>
      <c r="D28" s="3"/>
      <c r="E28" s="3"/>
      <c r="F28" s="3"/>
      <c r="G28" s="3"/>
      <c r="H28" s="5"/>
    </row>
    <row r="29" spans="1:13" x14ac:dyDescent="0.2">
      <c r="A29" s="51" t="s">
        <v>36</v>
      </c>
      <c r="B29" s="54">
        <f>SUMIF(C8:C22, "2nd Class",D8:D22)</f>
        <v>8</v>
      </c>
      <c r="C29" s="47"/>
      <c r="D29" s="55"/>
      <c r="E29" s="63"/>
      <c r="F29" s="3"/>
      <c r="G29" s="3"/>
      <c r="H29" s="5"/>
    </row>
    <row r="30" spans="1:13" x14ac:dyDescent="0.2">
      <c r="A30" s="51" t="s">
        <v>35</v>
      </c>
      <c r="B30" s="54">
        <f>SUMIF(C8:C22,"3rd class",D8:D22)</f>
        <v>15</v>
      </c>
      <c r="C30" s="50"/>
      <c r="D30" s="55"/>
      <c r="E30" s="64"/>
      <c r="F30" s="3"/>
      <c r="G30" s="3"/>
      <c r="H30" s="5"/>
    </row>
    <row r="31" spans="1:13" x14ac:dyDescent="0.2">
      <c r="A31" s="51" t="s">
        <v>38</v>
      </c>
      <c r="B31" s="54">
        <f>COUNT(E8:E22,F8:F22)</f>
        <v>30</v>
      </c>
      <c r="C31" s="35"/>
      <c r="D31" s="55"/>
      <c r="E31" s="64"/>
    </row>
    <row r="32" spans="1:13" x14ac:dyDescent="0.2">
      <c r="A32" s="51" t="s">
        <v>39</v>
      </c>
      <c r="B32" s="52">
        <f>SUM(J8:J22)</f>
        <v>9657.7999999999993</v>
      </c>
      <c r="C32" s="35"/>
      <c r="D32" s="55"/>
      <c r="E32" s="65"/>
    </row>
    <row r="33" spans="1:6" x14ac:dyDescent="0.2">
      <c r="A33" s="51" t="s">
        <v>50</v>
      </c>
      <c r="B33" s="66">
        <f>COUNTIF(L8:L22, "Paypal")</f>
        <v>6</v>
      </c>
      <c r="C33" s="69"/>
      <c r="D33" s="55"/>
      <c r="E33" s="56"/>
    </row>
    <row r="34" spans="1:6" x14ac:dyDescent="0.2">
      <c r="A34" s="38" t="s">
        <v>49</v>
      </c>
      <c r="B34" s="40">
        <f>COUNTIF(L9:L23, "Apple Pay")</f>
        <v>3</v>
      </c>
      <c r="C34" s="35"/>
      <c r="D34" s="55"/>
      <c r="E34" s="56"/>
    </row>
    <row r="35" spans="1:6" x14ac:dyDescent="0.2">
      <c r="A35" s="38" t="s">
        <v>51</v>
      </c>
      <c r="B35" s="40">
        <f>COUNTIF(L10:L24, "Mastercard")</f>
        <v>5</v>
      </c>
      <c r="C35" s="35"/>
      <c r="D35" s="55"/>
      <c r="E35" s="56"/>
    </row>
    <row r="36" spans="1:6" x14ac:dyDescent="0.2">
      <c r="C36" s="35"/>
      <c r="D36" s="55"/>
      <c r="E36" s="56"/>
      <c r="F36" s="27"/>
    </row>
    <row r="37" spans="1:6" x14ac:dyDescent="0.2">
      <c r="C37" s="27"/>
      <c r="D37" s="55"/>
      <c r="E37" s="64"/>
    </row>
  </sheetData>
  <mergeCells count="1">
    <mergeCell ref="A1:H1"/>
  </mergeCells>
  <conditionalFormatting sqref="C9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{BC38BE20-FD28-4DDB-AF16-C06203C44A58}</x14:id>
        </ext>
      </extLst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C38BE20-FD28-4DDB-AF16-C06203C44A58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C9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tabSelected="1" topLeftCell="B6" zoomScaleNormal="100" workbookViewId="0">
      <selection activeCell="H7" sqref="H7"/>
    </sheetView>
  </sheetViews>
  <sheetFormatPr defaultColWidth="10.875" defaultRowHeight="15" x14ac:dyDescent="0.2"/>
  <cols>
    <col min="1" max="1" width="25.875" style="1" customWidth="1"/>
    <col min="2" max="2" width="18.625" style="1" customWidth="1"/>
    <col min="3" max="3" width="19.625" style="1" customWidth="1"/>
    <col min="4" max="4" width="13.625" style="1" customWidth="1"/>
    <col min="5" max="5" width="18" style="1" customWidth="1"/>
    <col min="6" max="6" width="18.875" style="1" customWidth="1"/>
    <col min="7" max="7" width="19.375" style="1" customWidth="1"/>
    <col min="8" max="8" width="16.375" style="1" customWidth="1"/>
    <col min="9" max="9" width="17.5" style="1" customWidth="1"/>
    <col min="10" max="10" width="13" style="1" bestFit="1" customWidth="1"/>
    <col min="11" max="11" width="16" style="1" customWidth="1"/>
    <col min="12" max="12" width="19" style="1" customWidth="1"/>
    <col min="13" max="16384" width="10.875" style="1"/>
  </cols>
  <sheetData>
    <row r="1" spans="1:14" ht="62.1" customHeight="1" x14ac:dyDescent="0.45">
      <c r="A1" s="75" t="s">
        <v>0</v>
      </c>
      <c r="B1" s="76"/>
      <c r="C1" s="76"/>
      <c r="D1" s="76"/>
      <c r="E1" s="76"/>
      <c r="F1" s="76"/>
      <c r="G1" s="76"/>
      <c r="H1" s="76"/>
      <c r="I1" s="30"/>
      <c r="J1" s="27"/>
      <c r="K1" s="16"/>
      <c r="M1" s="16"/>
    </row>
    <row r="2" spans="1:14" ht="18.75" x14ac:dyDescent="0.3">
      <c r="A2" s="46" t="s">
        <v>20</v>
      </c>
      <c r="B2" s="6"/>
      <c r="E2" s="46" t="s">
        <v>18</v>
      </c>
      <c r="F2" s="6"/>
      <c r="G2" s="6"/>
      <c r="H2" s="6"/>
      <c r="I2" s="6"/>
      <c r="J2" s="29"/>
      <c r="K2" s="19"/>
      <c r="L2" s="18"/>
      <c r="M2" s="28"/>
      <c r="N2" s="35"/>
    </row>
    <row r="3" spans="1:14" x14ac:dyDescent="0.2">
      <c r="A3" s="8" t="s">
        <v>21</v>
      </c>
      <c r="B3" s="9">
        <v>0.1</v>
      </c>
      <c r="E3" s="8" t="s">
        <v>1</v>
      </c>
      <c r="F3" s="8" t="s">
        <v>2</v>
      </c>
      <c r="G3" s="8" t="s">
        <v>15</v>
      </c>
      <c r="H3" s="8" t="s">
        <v>19</v>
      </c>
      <c r="I3" s="8" t="s">
        <v>25</v>
      </c>
      <c r="J3" s="13"/>
      <c r="K3" s="20"/>
      <c r="L3" s="13"/>
      <c r="M3" s="18"/>
      <c r="N3" s="35"/>
    </row>
    <row r="4" spans="1:14" x14ac:dyDescent="0.2">
      <c r="A4" s="8" t="s">
        <v>22</v>
      </c>
      <c r="B4" s="9">
        <v>0.2</v>
      </c>
      <c r="E4" s="7">
        <v>1200</v>
      </c>
      <c r="F4" s="7">
        <v>1500</v>
      </c>
      <c r="G4" s="7">
        <v>2000</v>
      </c>
      <c r="H4" s="7">
        <v>200</v>
      </c>
      <c r="I4" s="12" t="s">
        <v>24</v>
      </c>
      <c r="J4" s="31"/>
      <c r="K4" s="32"/>
      <c r="L4" s="33"/>
      <c r="M4" s="20"/>
    </row>
    <row r="5" spans="1:14" x14ac:dyDescent="0.2">
      <c r="A5" s="8" t="s">
        <v>23</v>
      </c>
      <c r="B5" s="9">
        <v>0.3</v>
      </c>
      <c r="C5" s="2"/>
      <c r="K5" s="34"/>
    </row>
    <row r="6" spans="1:14" x14ac:dyDescent="0.2">
      <c r="A6" s="11"/>
      <c r="B6" s="10"/>
      <c r="C6" s="2"/>
      <c r="E6" s="4"/>
    </row>
    <row r="7" spans="1:14" x14ac:dyDescent="0.2">
      <c r="A7" s="37" t="s">
        <v>3</v>
      </c>
      <c r="B7" s="38" t="s">
        <v>4</v>
      </c>
      <c r="C7" s="38" t="s">
        <v>16</v>
      </c>
      <c r="D7" s="38" t="s">
        <v>17</v>
      </c>
      <c r="E7" s="39" t="s">
        <v>19</v>
      </c>
      <c r="F7" s="38" t="s">
        <v>25</v>
      </c>
      <c r="G7" s="38" t="s">
        <v>26</v>
      </c>
      <c r="H7" s="38" t="s">
        <v>30</v>
      </c>
      <c r="I7" s="38" t="s">
        <v>27</v>
      </c>
      <c r="J7" s="38" t="s">
        <v>28</v>
      </c>
      <c r="K7" s="38" t="s">
        <v>29</v>
      </c>
      <c r="L7" s="51" t="s">
        <v>45</v>
      </c>
    </row>
    <row r="8" spans="1:14" x14ac:dyDescent="0.2">
      <c r="A8" s="40">
        <v>7214</v>
      </c>
      <c r="B8" s="40" t="s">
        <v>5</v>
      </c>
      <c r="C8" s="45" t="str">
        <f>E3</f>
        <v>3rd Class</v>
      </c>
      <c r="D8" s="40">
        <v>2</v>
      </c>
      <c r="E8" s="40">
        <v>1</v>
      </c>
      <c r="F8" s="41">
        <v>1</v>
      </c>
      <c r="G8" s="40">
        <v>3</v>
      </c>
      <c r="H8" s="58">
        <v>30</v>
      </c>
      <c r="I8" s="43">
        <f>(D8*E4)+H4+H8</f>
        <v>2630</v>
      </c>
      <c r="J8" s="43">
        <f>I8*B3</f>
        <v>263</v>
      </c>
      <c r="K8" s="43">
        <f t="shared" ref="K8:K22" si="0">I8-J8</f>
        <v>2367</v>
      </c>
      <c r="L8" s="66" t="s">
        <v>46</v>
      </c>
    </row>
    <row r="9" spans="1:14" x14ac:dyDescent="0.2">
      <c r="A9" s="40">
        <v>7215</v>
      </c>
      <c r="B9" s="40" t="s">
        <v>6</v>
      </c>
      <c r="C9" s="40" t="str">
        <f>G3</f>
        <v>1st Class</v>
      </c>
      <c r="D9" s="40">
        <v>1</v>
      </c>
      <c r="E9" s="40">
        <v>0</v>
      </c>
      <c r="F9" s="41">
        <v>0</v>
      </c>
      <c r="G9" s="40">
        <v>5</v>
      </c>
      <c r="H9" s="42">
        <v>0</v>
      </c>
      <c r="I9" s="43">
        <f>G4</f>
        <v>2000</v>
      </c>
      <c r="J9" s="43">
        <f>I9*B4</f>
        <v>400</v>
      </c>
      <c r="K9" s="43">
        <f t="shared" si="0"/>
        <v>1600</v>
      </c>
      <c r="L9" s="40" t="s">
        <v>47</v>
      </c>
    </row>
    <row r="10" spans="1:14" x14ac:dyDescent="0.2">
      <c r="A10" s="40">
        <v>7216</v>
      </c>
      <c r="B10" s="40" t="s">
        <v>7</v>
      </c>
      <c r="C10" s="40" t="str">
        <f>E3</f>
        <v>3rd Class</v>
      </c>
      <c r="D10" s="40">
        <v>4</v>
      </c>
      <c r="E10" s="40">
        <v>1</v>
      </c>
      <c r="F10" s="41">
        <v>2</v>
      </c>
      <c r="G10" s="40">
        <v>3</v>
      </c>
      <c r="H10" s="58">
        <v>40</v>
      </c>
      <c r="I10" s="43">
        <f>(D10*E4)+H4+H10</f>
        <v>5040</v>
      </c>
      <c r="J10" s="43">
        <f>I10*B3</f>
        <v>504</v>
      </c>
      <c r="K10" s="43">
        <f t="shared" si="0"/>
        <v>4536</v>
      </c>
      <c r="L10" s="40" t="s">
        <v>48</v>
      </c>
    </row>
    <row r="11" spans="1:14" x14ac:dyDescent="0.2">
      <c r="A11" s="40">
        <v>7217</v>
      </c>
      <c r="B11" s="40" t="s">
        <v>8</v>
      </c>
      <c r="C11" s="40" t="str">
        <f>F3</f>
        <v>2nd Class</v>
      </c>
      <c r="D11" s="40">
        <v>2</v>
      </c>
      <c r="E11" s="40">
        <v>2</v>
      </c>
      <c r="F11" s="41">
        <v>0</v>
      </c>
      <c r="G11" s="40">
        <v>7</v>
      </c>
      <c r="H11" s="58">
        <v>100</v>
      </c>
      <c r="I11" s="43">
        <f>(D11*F4)+(E11*H4)+H11</f>
        <v>3500</v>
      </c>
      <c r="J11" s="43">
        <f>I11*B5</f>
        <v>1050</v>
      </c>
      <c r="K11" s="59">
        <f t="shared" si="0"/>
        <v>2450</v>
      </c>
      <c r="L11" s="40" t="s">
        <v>47</v>
      </c>
    </row>
    <row r="12" spans="1:14" x14ac:dyDescent="0.2">
      <c r="A12" s="40">
        <v>7218</v>
      </c>
      <c r="B12" s="40" t="s">
        <v>9</v>
      </c>
      <c r="C12" s="40" t="str">
        <f>E3</f>
        <v>3rd Class</v>
      </c>
      <c r="D12" s="40">
        <v>1</v>
      </c>
      <c r="E12" s="40">
        <v>0</v>
      </c>
      <c r="F12" s="41">
        <v>1</v>
      </c>
      <c r="G12" s="40">
        <v>7</v>
      </c>
      <c r="H12" s="58">
        <v>66</v>
      </c>
      <c r="I12" s="43">
        <f>E4+H12</f>
        <v>1266</v>
      </c>
      <c r="J12" s="43">
        <f>I12*B5</f>
        <v>379.8</v>
      </c>
      <c r="K12" s="43">
        <f t="shared" si="0"/>
        <v>886.2</v>
      </c>
      <c r="L12" s="40" t="s">
        <v>48</v>
      </c>
    </row>
    <row r="13" spans="1:14" x14ac:dyDescent="0.2">
      <c r="A13" s="40">
        <v>7219</v>
      </c>
      <c r="B13" s="40" t="s">
        <v>10</v>
      </c>
      <c r="C13" s="40" t="str">
        <f>E3</f>
        <v>3rd Class</v>
      </c>
      <c r="D13" s="40">
        <v>5</v>
      </c>
      <c r="E13" s="40">
        <v>4</v>
      </c>
      <c r="F13" s="41">
        <v>1</v>
      </c>
      <c r="G13" s="40">
        <v>5</v>
      </c>
      <c r="H13" s="58">
        <v>80</v>
      </c>
      <c r="I13" s="43">
        <f>(D13*E4)+(E13*H4)+H13</f>
        <v>6880</v>
      </c>
      <c r="J13" s="43">
        <f>I13*B4</f>
        <v>1376</v>
      </c>
      <c r="K13" s="43">
        <f t="shared" si="0"/>
        <v>5504</v>
      </c>
      <c r="L13" s="40" t="s">
        <v>47</v>
      </c>
    </row>
    <row r="14" spans="1:14" x14ac:dyDescent="0.2">
      <c r="A14" s="40">
        <v>7220</v>
      </c>
      <c r="B14" s="40" t="s">
        <v>11</v>
      </c>
      <c r="C14" s="40" t="str">
        <f>G3</f>
        <v>1st Class</v>
      </c>
      <c r="D14" s="40">
        <v>3</v>
      </c>
      <c r="E14" s="40">
        <v>2</v>
      </c>
      <c r="F14" s="41">
        <v>2</v>
      </c>
      <c r="G14" s="40">
        <v>3</v>
      </c>
      <c r="H14" s="42">
        <v>0</v>
      </c>
      <c r="I14" s="43">
        <f>(D14*G4)+(E14*H4)</f>
        <v>6400</v>
      </c>
      <c r="J14" s="43">
        <f>I14*B3</f>
        <v>640</v>
      </c>
      <c r="K14" s="43">
        <f t="shared" si="0"/>
        <v>5760</v>
      </c>
      <c r="L14" s="40" t="s">
        <v>46</v>
      </c>
    </row>
    <row r="15" spans="1:14" x14ac:dyDescent="0.2">
      <c r="A15" s="40">
        <v>7221</v>
      </c>
      <c r="B15" s="40" t="s">
        <v>12</v>
      </c>
      <c r="C15" s="40" t="str">
        <f>G3</f>
        <v>1st Class</v>
      </c>
      <c r="D15" s="40">
        <v>2</v>
      </c>
      <c r="E15" s="40">
        <v>1</v>
      </c>
      <c r="F15" s="41">
        <v>0</v>
      </c>
      <c r="G15" s="40">
        <v>7</v>
      </c>
      <c r="H15" s="70">
        <v>200</v>
      </c>
      <c r="I15" s="59">
        <f>(D15*G4)+H4+H15</f>
        <v>4400</v>
      </c>
      <c r="J15" s="43">
        <f>I15*B5</f>
        <v>1320</v>
      </c>
      <c r="K15" s="43">
        <f t="shared" si="0"/>
        <v>3080</v>
      </c>
      <c r="L15" s="66" t="s">
        <v>47</v>
      </c>
    </row>
    <row r="16" spans="1:14" x14ac:dyDescent="0.2">
      <c r="A16" s="40">
        <v>7222</v>
      </c>
      <c r="B16" s="40" t="s">
        <v>13</v>
      </c>
      <c r="C16" s="40" t="str">
        <f>F3</f>
        <v>2nd Class</v>
      </c>
      <c r="D16" s="40">
        <v>3</v>
      </c>
      <c r="E16" s="40">
        <v>1</v>
      </c>
      <c r="F16" s="41">
        <v>1</v>
      </c>
      <c r="G16" s="40">
        <v>5</v>
      </c>
      <c r="H16" s="58">
        <v>50</v>
      </c>
      <c r="I16" s="43">
        <f>(D16*F4)+H4+H16</f>
        <v>4750</v>
      </c>
      <c r="J16" s="43">
        <f>I16*B4</f>
        <v>950</v>
      </c>
      <c r="K16" s="43">
        <f t="shared" si="0"/>
        <v>3800</v>
      </c>
      <c r="L16" s="40" t="s">
        <v>47</v>
      </c>
    </row>
    <row r="17" spans="1:13" x14ac:dyDescent="0.2">
      <c r="A17" s="40">
        <v>7223</v>
      </c>
      <c r="B17" s="40" t="s">
        <v>14</v>
      </c>
      <c r="C17" s="40" t="str">
        <f>E3</f>
        <v>3rd Class</v>
      </c>
      <c r="D17" s="40">
        <v>1</v>
      </c>
      <c r="E17" s="40">
        <v>0</v>
      </c>
      <c r="F17" s="41">
        <v>0</v>
      </c>
      <c r="G17" s="40">
        <v>3</v>
      </c>
      <c r="H17" s="58">
        <v>10</v>
      </c>
      <c r="I17" s="43">
        <f>E4+H17</f>
        <v>1210</v>
      </c>
      <c r="J17" s="43">
        <f>I17*B3</f>
        <v>121</v>
      </c>
      <c r="K17" s="43">
        <f t="shared" si="0"/>
        <v>1089</v>
      </c>
      <c r="L17" s="40" t="s">
        <v>48</v>
      </c>
    </row>
    <row r="18" spans="1:13" x14ac:dyDescent="0.2">
      <c r="A18" s="66">
        <v>7224</v>
      </c>
      <c r="B18" s="40" t="s">
        <v>40</v>
      </c>
      <c r="C18" s="40" t="str">
        <f>E3</f>
        <v>3rd Class</v>
      </c>
      <c r="D18" s="40">
        <v>1</v>
      </c>
      <c r="E18" s="40">
        <v>0</v>
      </c>
      <c r="F18" s="40">
        <v>2</v>
      </c>
      <c r="G18" s="40">
        <v>7</v>
      </c>
      <c r="H18" s="60">
        <v>20</v>
      </c>
      <c r="I18" s="43">
        <f>E4+H18</f>
        <v>1220</v>
      </c>
      <c r="J18" s="43">
        <f>I18*B5</f>
        <v>366</v>
      </c>
      <c r="K18" s="43">
        <f t="shared" si="0"/>
        <v>854</v>
      </c>
      <c r="L18" s="40" t="s">
        <v>46</v>
      </c>
    </row>
    <row r="19" spans="1:13" x14ac:dyDescent="0.2">
      <c r="A19" s="40">
        <v>7225</v>
      </c>
      <c r="B19" s="44" t="s">
        <v>41</v>
      </c>
      <c r="C19" s="40" t="str">
        <f>G3</f>
        <v>1st Class</v>
      </c>
      <c r="D19" s="40">
        <v>2</v>
      </c>
      <c r="E19" s="40">
        <v>0</v>
      </c>
      <c r="F19" s="40">
        <v>0</v>
      </c>
      <c r="G19" s="40">
        <v>5</v>
      </c>
      <c r="H19" s="60">
        <v>70</v>
      </c>
      <c r="I19" s="43">
        <f>D19*F4+H19</f>
        <v>3070</v>
      </c>
      <c r="J19" s="43">
        <f>I19*B4</f>
        <v>614</v>
      </c>
      <c r="K19" s="43">
        <f t="shared" si="0"/>
        <v>2456</v>
      </c>
      <c r="L19" s="40" t="s">
        <v>46</v>
      </c>
    </row>
    <row r="20" spans="1:13" x14ac:dyDescent="0.2">
      <c r="A20" s="66">
        <v>7226</v>
      </c>
      <c r="B20" s="67" t="s">
        <v>42</v>
      </c>
      <c r="C20" s="40" t="str">
        <f>F3</f>
        <v>2nd Class</v>
      </c>
      <c r="D20" s="40">
        <v>3</v>
      </c>
      <c r="E20" s="40">
        <v>1</v>
      </c>
      <c r="F20" s="40">
        <v>1</v>
      </c>
      <c r="G20" s="61">
        <v>3</v>
      </c>
      <c r="H20" s="60">
        <v>30</v>
      </c>
      <c r="I20" s="43">
        <f>H20+(D20*F4)+H4</f>
        <v>4730</v>
      </c>
      <c r="J20" s="43">
        <f>I20*B3</f>
        <v>473</v>
      </c>
      <c r="K20" s="43">
        <f t="shared" si="0"/>
        <v>4257</v>
      </c>
      <c r="L20" s="40" t="s">
        <v>48</v>
      </c>
    </row>
    <row r="21" spans="1:13" x14ac:dyDescent="0.2">
      <c r="A21" s="66">
        <v>7227</v>
      </c>
      <c r="B21" s="67" t="s">
        <v>43</v>
      </c>
      <c r="C21" s="40" t="str">
        <f>E3</f>
        <v>3rd Class</v>
      </c>
      <c r="D21" s="40">
        <v>1</v>
      </c>
      <c r="E21" s="40">
        <v>2</v>
      </c>
      <c r="F21" s="40">
        <v>0</v>
      </c>
      <c r="G21" s="40">
        <v>5</v>
      </c>
      <c r="H21" s="43">
        <v>90</v>
      </c>
      <c r="I21" s="43">
        <f>E4+(E21*H4)+H21</f>
        <v>1690</v>
      </c>
      <c r="J21" s="43">
        <f>I21*B4</f>
        <v>338</v>
      </c>
      <c r="K21" s="43">
        <f t="shared" si="0"/>
        <v>1352</v>
      </c>
      <c r="L21" s="40" t="s">
        <v>47</v>
      </c>
    </row>
    <row r="22" spans="1:13" x14ac:dyDescent="0.2">
      <c r="A22" s="66">
        <v>7228</v>
      </c>
      <c r="B22" s="68" t="s">
        <v>44</v>
      </c>
      <c r="C22" s="40" t="str">
        <f>G3</f>
        <v>1st Class</v>
      </c>
      <c r="D22" s="40">
        <v>4</v>
      </c>
      <c r="E22" s="40">
        <v>3</v>
      </c>
      <c r="F22" s="40">
        <v>2</v>
      </c>
      <c r="G22" s="40">
        <v>3</v>
      </c>
      <c r="H22" s="62">
        <v>30</v>
      </c>
      <c r="I22" s="62">
        <f>(D22*G4)+(E22*H4)+H22</f>
        <v>8630</v>
      </c>
      <c r="J22" s="43">
        <f>I22*B3</f>
        <v>863</v>
      </c>
      <c r="K22" s="43">
        <f t="shared" si="0"/>
        <v>7767</v>
      </c>
      <c r="L22" s="73" t="s">
        <v>48</v>
      </c>
    </row>
    <row r="23" spans="1:13" x14ac:dyDescent="0.2">
      <c r="A23" s="57"/>
      <c r="B23" s="14"/>
      <c r="C23" s="3"/>
      <c r="D23" s="3"/>
      <c r="E23" s="3"/>
      <c r="F23" s="3"/>
      <c r="G23" s="3"/>
      <c r="H23" s="20"/>
      <c r="I23" s="21"/>
      <c r="J23" s="18"/>
      <c r="K23" s="20"/>
      <c r="L23" s="36"/>
    </row>
    <row r="24" spans="1:13" x14ac:dyDescent="0.2">
      <c r="A24" s="48" t="s">
        <v>31</v>
      </c>
      <c r="B24" s="49">
        <f>AVERAGE(G8:G22)</f>
        <v>4.7333333333333334</v>
      </c>
      <c r="C24" s="3"/>
      <c r="D24" s="3"/>
      <c r="E24" s="3"/>
      <c r="F24" s="3"/>
      <c r="G24" s="17"/>
      <c r="H24" s="20"/>
      <c r="I24" s="22"/>
      <c r="J24" s="25"/>
      <c r="K24" s="20"/>
      <c r="L24" s="25"/>
      <c r="M24" s="27"/>
    </row>
    <row r="25" spans="1:13" x14ac:dyDescent="0.2">
      <c r="A25" s="51" t="s">
        <v>32</v>
      </c>
      <c r="B25" s="52">
        <f>MAX(K8:K22)</f>
        <v>7767</v>
      </c>
      <c r="C25" s="3"/>
      <c r="D25" s="3"/>
      <c r="E25" s="3"/>
      <c r="F25" s="3"/>
      <c r="G25" s="17"/>
      <c r="H25" s="23"/>
      <c r="I25" s="24"/>
      <c r="J25" s="23"/>
      <c r="K25" s="26"/>
      <c r="L25" s="20"/>
    </row>
    <row r="26" spans="1:13" x14ac:dyDescent="0.2">
      <c r="A26" s="51" t="s">
        <v>33</v>
      </c>
      <c r="B26" s="52">
        <f>MIN(K8:K22)</f>
        <v>854</v>
      </c>
      <c r="C26" s="3"/>
      <c r="D26" s="3"/>
      <c r="E26" s="3"/>
      <c r="F26" s="3"/>
      <c r="G26" s="3"/>
      <c r="H26" s="5"/>
      <c r="K26" s="15"/>
      <c r="L26" s="15"/>
    </row>
    <row r="27" spans="1:13" x14ac:dyDescent="0.2">
      <c r="A27" s="51" t="s">
        <v>34</v>
      </c>
      <c r="B27" s="53">
        <f>SUM(H8:H21)</f>
        <v>786</v>
      </c>
      <c r="C27" s="3"/>
      <c r="D27" s="3"/>
      <c r="E27" s="3"/>
      <c r="F27" s="3"/>
      <c r="G27" s="3"/>
      <c r="H27" s="5"/>
    </row>
    <row r="28" spans="1:13" x14ac:dyDescent="0.2">
      <c r="A28" s="51" t="s">
        <v>37</v>
      </c>
      <c r="B28" s="54">
        <f>SUMIF(C8:C22, "1st Class", D8:D22)</f>
        <v>12</v>
      </c>
      <c r="C28" s="3"/>
      <c r="D28" s="3"/>
      <c r="E28" s="3"/>
      <c r="F28" s="3"/>
      <c r="G28" s="3"/>
      <c r="H28" s="5"/>
    </row>
    <row r="29" spans="1:13" x14ac:dyDescent="0.2">
      <c r="A29" s="51" t="s">
        <v>36</v>
      </c>
      <c r="B29" s="54">
        <f>SUMIF(C8:C22, "2nd Class",D8:D22)</f>
        <v>8</v>
      </c>
      <c r="C29" s="47"/>
      <c r="D29" s="55"/>
      <c r="E29" s="63"/>
      <c r="F29" s="3"/>
      <c r="G29" s="3"/>
      <c r="H29" s="5"/>
    </row>
    <row r="30" spans="1:13" x14ac:dyDescent="0.2">
      <c r="A30" s="51" t="s">
        <v>35</v>
      </c>
      <c r="B30" s="54">
        <f>SUMIF(C8:C22,"3rd class",D8:D22)</f>
        <v>15</v>
      </c>
      <c r="C30" s="50"/>
      <c r="D30" s="55"/>
      <c r="E30" s="64"/>
      <c r="F30" s="3"/>
      <c r="G30" s="3"/>
      <c r="H30" s="5"/>
    </row>
    <row r="31" spans="1:13" x14ac:dyDescent="0.2">
      <c r="A31" s="51" t="s">
        <v>38</v>
      </c>
      <c r="B31" s="54">
        <f>COUNT(E8:E22,F8:F22)</f>
        <v>30</v>
      </c>
      <c r="C31" s="35"/>
      <c r="D31" s="55"/>
      <c r="E31" s="64"/>
    </row>
    <row r="32" spans="1:13" x14ac:dyDescent="0.2">
      <c r="A32" s="51" t="s">
        <v>39</v>
      </c>
      <c r="B32" s="52">
        <f>SUM(J8:J22)</f>
        <v>9657.7999999999993</v>
      </c>
      <c r="C32" s="35"/>
      <c r="D32" s="55"/>
      <c r="E32" s="65"/>
    </row>
    <row r="33" spans="1:6" x14ac:dyDescent="0.2">
      <c r="A33" s="51" t="s">
        <v>50</v>
      </c>
      <c r="B33" s="66">
        <f>COUNTIF(L8:L22, "Paypal")</f>
        <v>6</v>
      </c>
      <c r="C33" s="69"/>
      <c r="D33" s="55"/>
      <c r="E33" s="56"/>
    </row>
    <row r="34" spans="1:6" x14ac:dyDescent="0.2">
      <c r="A34" s="38" t="s">
        <v>49</v>
      </c>
      <c r="B34" s="40">
        <f>COUNTIF(L9:L23, "Apple Pay")</f>
        <v>3</v>
      </c>
      <c r="C34" s="35"/>
      <c r="D34" s="55"/>
      <c r="E34" s="56"/>
    </row>
    <row r="35" spans="1:6" x14ac:dyDescent="0.2">
      <c r="A35" s="38" t="s">
        <v>51</v>
      </c>
      <c r="B35" s="40">
        <f>COUNTIF(L10:L24, "Mastercard")</f>
        <v>5</v>
      </c>
      <c r="C35" s="35"/>
      <c r="D35" s="55"/>
      <c r="E35" s="56"/>
    </row>
    <row r="36" spans="1:6" x14ac:dyDescent="0.2">
      <c r="C36" s="35"/>
      <c r="D36" s="55"/>
      <c r="E36" s="56"/>
      <c r="F36" s="27"/>
    </row>
    <row r="37" spans="1:6" x14ac:dyDescent="0.2">
      <c r="C37" s="27"/>
      <c r="D37" s="55"/>
      <c r="E37" s="64"/>
    </row>
  </sheetData>
  <mergeCells count="1">
    <mergeCell ref="A1:H1"/>
  </mergeCells>
  <conditionalFormatting sqref="C9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{E4277398-A234-4224-AFCD-2E2777893DA1}</x14:id>
        </ext>
      </extLst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4277398-A234-4224-AFCD-2E2777893DA1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C9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S6" sqref="S6"/>
    </sheetView>
  </sheetViews>
  <sheetFormatPr defaultColWidth="11" defaultRowHeight="15.75" x14ac:dyDescent="0.2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zoomScale="120" zoomScaleNormal="120" workbookViewId="0">
      <selection activeCell="A19" sqref="A1:XFD1048576"/>
    </sheetView>
  </sheetViews>
  <sheetFormatPr defaultColWidth="11" defaultRowHeight="15.75" x14ac:dyDescent="0.25"/>
  <cols>
    <col min="1" max="1" width="20.875" customWidth="1"/>
    <col min="2" max="2" width="19.875" customWidth="1"/>
    <col min="3" max="3" width="13.875" customWidth="1"/>
    <col min="4" max="4" width="18.5" customWidth="1"/>
    <col min="5" max="5" width="17.625" customWidth="1"/>
  </cols>
  <sheetData>
    <row r="1" spans="1:7" ht="35.1" customHeight="1" x14ac:dyDescent="0.35">
      <c r="A1" s="77" t="s">
        <v>52</v>
      </c>
      <c r="B1" s="77"/>
      <c r="C1" s="77"/>
      <c r="D1" s="77"/>
      <c r="E1" s="77"/>
      <c r="F1" s="74"/>
      <c r="G1" s="74"/>
    </row>
    <row r="2" spans="1:7" x14ac:dyDescent="0.25">
      <c r="A2" s="38" t="s">
        <v>3</v>
      </c>
      <c r="B2" s="38" t="s">
        <v>4</v>
      </c>
      <c r="C2" s="38" t="s">
        <v>53</v>
      </c>
      <c r="D2" s="38" t="s">
        <v>54</v>
      </c>
      <c r="E2" s="38" t="s">
        <v>55</v>
      </c>
    </row>
    <row r="3" spans="1:7" x14ac:dyDescent="0.25">
      <c r="A3" s="40">
        <v>7225</v>
      </c>
      <c r="B3" s="44" t="s">
        <v>41</v>
      </c>
      <c r="C3" s="71">
        <v>2.5</v>
      </c>
      <c r="D3" s="71">
        <v>7</v>
      </c>
      <c r="E3" s="72">
        <f t="shared" ref="E3:E17" si="0">C3+D3</f>
        <v>9.5</v>
      </c>
    </row>
    <row r="4" spans="1:7" x14ac:dyDescent="0.25">
      <c r="A4" s="40">
        <v>7219</v>
      </c>
      <c r="B4" s="40" t="s">
        <v>10</v>
      </c>
      <c r="C4" s="71">
        <v>6</v>
      </c>
      <c r="D4" s="71">
        <v>30</v>
      </c>
      <c r="E4" s="72">
        <f t="shared" si="0"/>
        <v>36</v>
      </c>
    </row>
    <row r="5" spans="1:7" x14ac:dyDescent="0.25">
      <c r="A5" s="66">
        <v>7227</v>
      </c>
      <c r="B5" s="67" t="s">
        <v>43</v>
      </c>
      <c r="C5" s="71">
        <v>7</v>
      </c>
      <c r="D5" s="71">
        <v>8</v>
      </c>
      <c r="E5" s="72">
        <f t="shared" si="0"/>
        <v>15</v>
      </c>
    </row>
    <row r="6" spans="1:7" x14ac:dyDescent="0.25">
      <c r="A6" s="66">
        <v>7226</v>
      </c>
      <c r="B6" s="67" t="s">
        <v>42</v>
      </c>
      <c r="C6" s="71">
        <v>10</v>
      </c>
      <c r="D6" s="71">
        <v>6</v>
      </c>
      <c r="E6" s="72">
        <f t="shared" si="0"/>
        <v>16</v>
      </c>
    </row>
    <row r="7" spans="1:7" x14ac:dyDescent="0.25">
      <c r="A7" s="40">
        <v>7217</v>
      </c>
      <c r="B7" s="40" t="s">
        <v>8</v>
      </c>
      <c r="C7" s="71">
        <v>20</v>
      </c>
      <c r="D7" s="71">
        <v>4</v>
      </c>
      <c r="E7" s="72">
        <f t="shared" si="0"/>
        <v>24</v>
      </c>
    </row>
    <row r="8" spans="1:7" x14ac:dyDescent="0.25">
      <c r="A8" s="40">
        <v>7215</v>
      </c>
      <c r="B8" s="40" t="s">
        <v>6</v>
      </c>
      <c r="C8" s="71">
        <v>1.5</v>
      </c>
      <c r="D8" s="71">
        <v>2</v>
      </c>
      <c r="E8" s="72">
        <f t="shared" si="0"/>
        <v>3.5</v>
      </c>
    </row>
    <row r="9" spans="1:7" x14ac:dyDescent="0.25">
      <c r="A9" s="40">
        <v>7221</v>
      </c>
      <c r="B9" s="40" t="s">
        <v>12</v>
      </c>
      <c r="C9" s="71">
        <v>4</v>
      </c>
      <c r="D9" s="71">
        <v>8</v>
      </c>
      <c r="E9" s="72">
        <f t="shared" si="0"/>
        <v>12</v>
      </c>
    </row>
    <row r="10" spans="1:7" x14ac:dyDescent="0.25">
      <c r="A10" s="40">
        <v>7220</v>
      </c>
      <c r="B10" s="40" t="s">
        <v>11</v>
      </c>
      <c r="C10" s="71">
        <v>6</v>
      </c>
      <c r="D10" s="71">
        <v>2.4</v>
      </c>
      <c r="E10" s="72">
        <f t="shared" si="0"/>
        <v>8.4</v>
      </c>
    </row>
    <row r="11" spans="1:7" x14ac:dyDescent="0.25">
      <c r="A11" s="40">
        <v>7216</v>
      </c>
      <c r="B11" s="40" t="s">
        <v>7</v>
      </c>
      <c r="C11" s="71">
        <v>0</v>
      </c>
      <c r="D11" s="71">
        <v>5.2</v>
      </c>
      <c r="E11" s="72">
        <f t="shared" si="0"/>
        <v>5.2</v>
      </c>
    </row>
    <row r="12" spans="1:7" x14ac:dyDescent="0.25">
      <c r="A12" s="66">
        <v>7224</v>
      </c>
      <c r="B12" s="40" t="s">
        <v>40</v>
      </c>
      <c r="C12" s="71">
        <v>8</v>
      </c>
      <c r="D12" s="71">
        <v>9.9</v>
      </c>
      <c r="E12" s="72">
        <f t="shared" si="0"/>
        <v>17.899999999999999</v>
      </c>
    </row>
    <row r="13" spans="1:7" x14ac:dyDescent="0.25">
      <c r="A13" s="40">
        <v>7218</v>
      </c>
      <c r="B13" s="40" t="s">
        <v>9</v>
      </c>
      <c r="C13" s="71">
        <v>3.2</v>
      </c>
      <c r="D13" s="71">
        <v>8.6999999999999993</v>
      </c>
      <c r="E13" s="72">
        <f t="shared" si="0"/>
        <v>11.899999999999999</v>
      </c>
    </row>
    <row r="14" spans="1:7" x14ac:dyDescent="0.25">
      <c r="A14" s="40">
        <v>7214</v>
      </c>
      <c r="B14" s="40" t="s">
        <v>5</v>
      </c>
      <c r="C14" s="71">
        <v>4.5</v>
      </c>
      <c r="D14" s="71">
        <v>9</v>
      </c>
      <c r="E14" s="72">
        <f t="shared" si="0"/>
        <v>13.5</v>
      </c>
    </row>
    <row r="15" spans="1:7" x14ac:dyDescent="0.25">
      <c r="A15" s="40">
        <v>7223</v>
      </c>
      <c r="B15" s="40" t="s">
        <v>14</v>
      </c>
      <c r="C15" s="71">
        <v>9</v>
      </c>
      <c r="D15" s="71">
        <v>6.6</v>
      </c>
      <c r="E15" s="72">
        <f t="shared" si="0"/>
        <v>15.6</v>
      </c>
    </row>
    <row r="16" spans="1:7" x14ac:dyDescent="0.25">
      <c r="A16" s="40">
        <v>7222</v>
      </c>
      <c r="B16" s="40" t="s">
        <v>13</v>
      </c>
      <c r="C16" s="71">
        <v>10</v>
      </c>
      <c r="D16" s="71">
        <v>4.4000000000000004</v>
      </c>
      <c r="E16" s="72">
        <f t="shared" si="0"/>
        <v>14.4</v>
      </c>
    </row>
    <row r="17" spans="1:5" x14ac:dyDescent="0.25">
      <c r="A17" s="66">
        <v>7228</v>
      </c>
      <c r="B17" s="68" t="s">
        <v>44</v>
      </c>
      <c r="C17" s="71">
        <v>15</v>
      </c>
      <c r="D17" s="71">
        <v>3.3</v>
      </c>
      <c r="E17" s="72">
        <f t="shared" si="0"/>
        <v>18.3</v>
      </c>
    </row>
  </sheetData>
  <mergeCells count="1">
    <mergeCell ref="A1:E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workbookViewId="0">
      <selection activeCell="G2" sqref="G2"/>
    </sheetView>
  </sheetViews>
  <sheetFormatPr defaultRowHeight="15.75" x14ac:dyDescent="0.25"/>
  <cols>
    <col min="1" max="1" width="13.625" bestFit="1" customWidth="1"/>
    <col min="2" max="2" width="17" bestFit="1" customWidth="1"/>
    <col min="3" max="3" width="10" bestFit="1" customWidth="1"/>
    <col min="4" max="4" width="19.375" bestFit="1" customWidth="1"/>
    <col min="5" max="5" width="7.625" bestFit="1" customWidth="1"/>
    <col min="6" max="6" width="13" bestFit="1" customWidth="1"/>
  </cols>
  <sheetData>
    <row r="1" spans="1:7" ht="23.25" x14ac:dyDescent="0.35">
      <c r="A1" s="77" t="s">
        <v>52</v>
      </c>
      <c r="B1" s="77"/>
      <c r="C1" s="77"/>
      <c r="D1" s="77"/>
      <c r="E1" s="77"/>
    </row>
    <row r="2" spans="1:7" x14ac:dyDescent="0.25">
      <c r="A2" s="38" t="s">
        <v>3</v>
      </c>
      <c r="B2" s="38" t="s">
        <v>4</v>
      </c>
      <c r="C2" s="38" t="s">
        <v>53</v>
      </c>
      <c r="D2" s="38" t="s">
        <v>54</v>
      </c>
      <c r="E2" s="38" t="s">
        <v>55</v>
      </c>
      <c r="F2" s="79" t="s">
        <v>10</v>
      </c>
      <c r="G2" s="80">
        <v>30</v>
      </c>
    </row>
    <row r="3" spans="1:7" x14ac:dyDescent="0.25">
      <c r="A3" s="40">
        <v>7219</v>
      </c>
      <c r="B3" s="40" t="s">
        <v>10</v>
      </c>
      <c r="C3" s="71">
        <v>6</v>
      </c>
      <c r="D3" s="71">
        <v>30</v>
      </c>
      <c r="E3" s="72">
        <f>C3+D3</f>
        <v>36</v>
      </c>
    </row>
    <row r="4" spans="1:7" x14ac:dyDescent="0.25">
      <c r="A4" s="66">
        <v>7224</v>
      </c>
      <c r="B4" s="40" t="s">
        <v>40</v>
      </c>
      <c r="C4" s="71">
        <v>8</v>
      </c>
      <c r="D4" s="71">
        <v>9.9</v>
      </c>
      <c r="E4" s="72">
        <f>C4+D4</f>
        <v>17.899999999999999</v>
      </c>
    </row>
    <row r="5" spans="1:7" x14ac:dyDescent="0.25">
      <c r="A5" s="40">
        <v>7214</v>
      </c>
      <c r="B5" s="40" t="s">
        <v>5</v>
      </c>
      <c r="C5" s="71">
        <v>4.5</v>
      </c>
      <c r="D5" s="71">
        <v>9</v>
      </c>
      <c r="E5" s="72">
        <f>C5+D5</f>
        <v>13.5</v>
      </c>
    </row>
    <row r="6" spans="1:7" x14ac:dyDescent="0.25">
      <c r="A6" s="40">
        <v>7218</v>
      </c>
      <c r="B6" s="40" t="s">
        <v>9</v>
      </c>
      <c r="C6" s="71">
        <v>3.2</v>
      </c>
      <c r="D6" s="71">
        <v>8.6999999999999993</v>
      </c>
      <c r="E6" s="72">
        <f>C6+D6</f>
        <v>11.899999999999999</v>
      </c>
    </row>
    <row r="7" spans="1:7" x14ac:dyDescent="0.25">
      <c r="A7" s="66">
        <v>7227</v>
      </c>
      <c r="B7" s="67" t="s">
        <v>43</v>
      </c>
      <c r="C7" s="71">
        <v>7</v>
      </c>
      <c r="D7" s="71">
        <v>8</v>
      </c>
      <c r="E7" s="72">
        <f>C7+D7</f>
        <v>15</v>
      </c>
    </row>
    <row r="8" spans="1:7" x14ac:dyDescent="0.25">
      <c r="A8" s="40">
        <v>7221</v>
      </c>
      <c r="B8" s="40" t="s">
        <v>12</v>
      </c>
      <c r="C8" s="71">
        <v>4</v>
      </c>
      <c r="D8" s="71">
        <v>8</v>
      </c>
      <c r="E8" s="72">
        <f>C8+D8</f>
        <v>12</v>
      </c>
    </row>
    <row r="9" spans="1:7" x14ac:dyDescent="0.25">
      <c r="A9" s="40">
        <v>7225</v>
      </c>
      <c r="B9" s="44" t="s">
        <v>41</v>
      </c>
      <c r="C9" s="71">
        <v>2.5</v>
      </c>
      <c r="D9" s="71">
        <v>7</v>
      </c>
      <c r="E9" s="72">
        <f>C9+D9</f>
        <v>9.5</v>
      </c>
    </row>
    <row r="10" spans="1:7" x14ac:dyDescent="0.25">
      <c r="A10" s="40">
        <v>7223</v>
      </c>
      <c r="B10" s="40" t="s">
        <v>14</v>
      </c>
      <c r="C10" s="71">
        <v>9</v>
      </c>
      <c r="D10" s="71">
        <v>6.6</v>
      </c>
      <c r="E10" s="72">
        <f>C10+D10</f>
        <v>15.6</v>
      </c>
    </row>
    <row r="11" spans="1:7" x14ac:dyDescent="0.25">
      <c r="A11" s="66">
        <v>7226</v>
      </c>
      <c r="B11" s="67" t="s">
        <v>42</v>
      </c>
      <c r="C11" s="71">
        <v>10</v>
      </c>
      <c r="D11" s="71">
        <v>6</v>
      </c>
      <c r="E11" s="72">
        <f>C11+D11</f>
        <v>16</v>
      </c>
    </row>
    <row r="12" spans="1:7" x14ac:dyDescent="0.25">
      <c r="A12" s="40">
        <v>7216</v>
      </c>
      <c r="B12" s="40" t="s">
        <v>7</v>
      </c>
      <c r="C12" s="71">
        <v>0</v>
      </c>
      <c r="D12" s="71">
        <v>5.2</v>
      </c>
      <c r="E12" s="72">
        <f>C12+D12</f>
        <v>5.2</v>
      </c>
    </row>
    <row r="13" spans="1:7" x14ac:dyDescent="0.25">
      <c r="A13" s="40">
        <v>7222</v>
      </c>
      <c r="B13" s="40" t="s">
        <v>13</v>
      </c>
      <c r="C13" s="71">
        <v>10</v>
      </c>
      <c r="D13" s="71">
        <v>4.4000000000000004</v>
      </c>
      <c r="E13" s="72">
        <f>C13+D13</f>
        <v>14.4</v>
      </c>
    </row>
    <row r="14" spans="1:7" x14ac:dyDescent="0.25">
      <c r="A14" s="40">
        <v>7217</v>
      </c>
      <c r="B14" s="40" t="s">
        <v>8</v>
      </c>
      <c r="C14" s="71">
        <v>20</v>
      </c>
      <c r="D14" s="71">
        <v>4</v>
      </c>
      <c r="E14" s="72">
        <f>C14+D14</f>
        <v>24</v>
      </c>
    </row>
    <row r="15" spans="1:7" x14ac:dyDescent="0.25">
      <c r="A15" s="66">
        <v>7228</v>
      </c>
      <c r="B15" s="68" t="s">
        <v>44</v>
      </c>
      <c r="C15" s="71">
        <v>15</v>
      </c>
      <c r="D15" s="71">
        <v>3.3</v>
      </c>
      <c r="E15" s="72">
        <f>C15+D15</f>
        <v>18.3</v>
      </c>
    </row>
    <row r="16" spans="1:7" x14ac:dyDescent="0.25">
      <c r="A16" s="40">
        <v>7220</v>
      </c>
      <c r="B16" s="40" t="s">
        <v>11</v>
      </c>
      <c r="C16" s="71">
        <v>6</v>
      </c>
      <c r="D16" s="71">
        <v>2.4</v>
      </c>
      <c r="E16" s="72">
        <f>C16+D16</f>
        <v>8.4</v>
      </c>
    </row>
    <row r="17" spans="1:5" x14ac:dyDescent="0.25">
      <c r="A17" s="40">
        <v>7215</v>
      </c>
      <c r="B17" s="40" t="s">
        <v>6</v>
      </c>
      <c r="C17" s="71">
        <v>1.5</v>
      </c>
      <c r="D17" s="71">
        <v>2</v>
      </c>
      <c r="E17" s="72">
        <f>C17+D17</f>
        <v>3.5</v>
      </c>
    </row>
  </sheetData>
  <autoFilter ref="D1:D17">
    <sortState ref="A2:E17">
      <sortCondition descending="1" ref="D1:D17"/>
    </sortState>
  </autoFilter>
  <mergeCells count="1">
    <mergeCell ref="A1:E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topLeftCell="L11" zoomScaleNormal="100" workbookViewId="0">
      <selection activeCell="M24" sqref="M24"/>
    </sheetView>
  </sheetViews>
  <sheetFormatPr defaultColWidth="10.875" defaultRowHeight="15" x14ac:dyDescent="0.2"/>
  <cols>
    <col min="1" max="1" width="25.875" style="1" customWidth="1"/>
    <col min="2" max="2" width="18.625" style="1" customWidth="1"/>
    <col min="3" max="3" width="19.625" style="1" customWidth="1"/>
    <col min="4" max="4" width="13.625" style="1" customWidth="1"/>
    <col min="5" max="5" width="18" style="1" customWidth="1"/>
    <col min="6" max="6" width="18.875" style="1" customWidth="1"/>
    <col min="7" max="7" width="19.375" style="1" customWidth="1"/>
    <col min="8" max="8" width="16.375" style="1" customWidth="1"/>
    <col min="9" max="9" width="17.5" style="1" customWidth="1"/>
    <col min="10" max="10" width="13" style="1" bestFit="1" customWidth="1"/>
    <col min="11" max="11" width="16" style="1" customWidth="1"/>
    <col min="12" max="12" width="19" style="1" customWidth="1"/>
    <col min="13" max="13" width="24.375" style="1" bestFit="1" customWidth="1"/>
    <col min="14" max="14" width="30.875" style="1" bestFit="1" customWidth="1"/>
    <col min="15" max="16384" width="10.875" style="1"/>
  </cols>
  <sheetData>
    <row r="1" spans="1:14" ht="62.1" customHeight="1" x14ac:dyDescent="0.45">
      <c r="A1" s="75" t="s">
        <v>0</v>
      </c>
      <c r="B1" s="76"/>
      <c r="C1" s="76"/>
      <c r="D1" s="76"/>
      <c r="E1" s="76"/>
      <c r="F1" s="76"/>
      <c r="G1" s="76"/>
      <c r="H1" s="76"/>
      <c r="I1" s="30"/>
      <c r="J1" s="27"/>
      <c r="K1" s="16"/>
      <c r="M1" s="16"/>
    </row>
    <row r="2" spans="1:14" ht="18.75" x14ac:dyDescent="0.3">
      <c r="A2" s="46" t="s">
        <v>20</v>
      </c>
      <c r="B2" s="6"/>
      <c r="E2" s="46" t="s">
        <v>18</v>
      </c>
      <c r="F2" s="6"/>
      <c r="G2" s="6"/>
      <c r="H2" s="6"/>
      <c r="I2" s="6"/>
      <c r="J2" s="29"/>
      <c r="K2" s="19"/>
      <c r="L2" s="18"/>
      <c r="M2" s="28"/>
      <c r="N2" s="35"/>
    </row>
    <row r="3" spans="1:14" x14ac:dyDescent="0.2">
      <c r="A3" s="8" t="s">
        <v>21</v>
      </c>
      <c r="B3" s="9">
        <v>0.1</v>
      </c>
      <c r="E3" s="8" t="s">
        <v>1</v>
      </c>
      <c r="F3" s="8" t="s">
        <v>2</v>
      </c>
      <c r="G3" s="8" t="s">
        <v>15</v>
      </c>
      <c r="H3" s="8" t="s">
        <v>19</v>
      </c>
      <c r="I3" s="8" t="s">
        <v>25</v>
      </c>
      <c r="J3" s="13"/>
      <c r="K3" s="20"/>
      <c r="L3" s="13"/>
      <c r="M3" s="18"/>
      <c r="N3" s="35"/>
    </row>
    <row r="4" spans="1:14" x14ac:dyDescent="0.2">
      <c r="A4" s="8" t="s">
        <v>22</v>
      </c>
      <c r="B4" s="9">
        <v>0.2</v>
      </c>
      <c r="E4" s="7">
        <v>1200</v>
      </c>
      <c r="F4" s="7">
        <v>1500</v>
      </c>
      <c r="G4" s="7">
        <v>2000</v>
      </c>
      <c r="H4" s="7">
        <v>200</v>
      </c>
      <c r="I4" s="12" t="s">
        <v>24</v>
      </c>
      <c r="J4" s="31"/>
      <c r="K4" s="32"/>
      <c r="L4" s="33"/>
      <c r="M4" s="20"/>
    </row>
    <row r="5" spans="1:14" x14ac:dyDescent="0.2">
      <c r="A5" s="8" t="s">
        <v>23</v>
      </c>
      <c r="B5" s="9">
        <v>0.3</v>
      </c>
      <c r="C5" s="2"/>
      <c r="K5" s="34"/>
    </row>
    <row r="6" spans="1:14" x14ac:dyDescent="0.2">
      <c r="A6" s="11"/>
      <c r="B6" s="10"/>
      <c r="C6" s="2"/>
      <c r="E6" s="4"/>
    </row>
    <row r="7" spans="1:14" x14ac:dyDescent="0.2">
      <c r="A7" s="37" t="s">
        <v>3</v>
      </c>
      <c r="B7" s="38" t="s">
        <v>4</v>
      </c>
      <c r="C7" s="38" t="s">
        <v>16</v>
      </c>
      <c r="D7" s="38" t="s">
        <v>17</v>
      </c>
      <c r="E7" s="39" t="s">
        <v>19</v>
      </c>
      <c r="F7" s="38" t="s">
        <v>25</v>
      </c>
      <c r="G7" s="38" t="s">
        <v>26</v>
      </c>
      <c r="H7" s="38" t="s">
        <v>30</v>
      </c>
      <c r="I7" s="38" t="s">
        <v>27</v>
      </c>
      <c r="J7" s="38" t="s">
        <v>28</v>
      </c>
      <c r="K7" s="38" t="s">
        <v>29</v>
      </c>
      <c r="L7" s="51" t="s">
        <v>45</v>
      </c>
      <c r="M7" s="1" t="s">
        <v>57</v>
      </c>
      <c r="N7" s="1" t="s">
        <v>58</v>
      </c>
    </row>
    <row r="8" spans="1:14" x14ac:dyDescent="0.2">
      <c r="A8" s="40">
        <v>7214</v>
      </c>
      <c r="B8" s="40" t="s">
        <v>5</v>
      </c>
      <c r="C8" s="45" t="str">
        <f>E3</f>
        <v>3rd Class</v>
      </c>
      <c r="D8" s="40">
        <v>2</v>
      </c>
      <c r="E8" s="40">
        <v>1</v>
      </c>
      <c r="F8" s="41">
        <v>1</v>
      </c>
      <c r="G8" s="40">
        <v>3</v>
      </c>
      <c r="H8" s="58">
        <v>30</v>
      </c>
      <c r="I8" s="43">
        <f>(D8*E4)+H4+H8</f>
        <v>2630</v>
      </c>
      <c r="J8" s="43">
        <f>I8*B3</f>
        <v>263</v>
      </c>
      <c r="K8" s="43">
        <f t="shared" ref="K8:K22" si="0">I8-J8</f>
        <v>2367</v>
      </c>
      <c r="L8" s="66" t="s">
        <v>46</v>
      </c>
      <c r="M8" s="1" t="str">
        <f>IF(K8&gt;1000,"Greater amount","Lower amount")</f>
        <v>Greater amount</v>
      </c>
      <c r="N8" s="1" t="str">
        <f>IF(C8="3rd Class","Class Three",IF(C8="1st Class","Class One",IF(C8="2nd Class","Class Two","Null")))</f>
        <v>Class Three</v>
      </c>
    </row>
    <row r="9" spans="1:14" x14ac:dyDescent="0.2">
      <c r="A9" s="40">
        <v>7215</v>
      </c>
      <c r="B9" s="40" t="s">
        <v>6</v>
      </c>
      <c r="C9" s="40" t="str">
        <f>G3</f>
        <v>1st Class</v>
      </c>
      <c r="D9" s="40">
        <v>1</v>
      </c>
      <c r="E9" s="40">
        <v>0</v>
      </c>
      <c r="F9" s="41">
        <v>0</v>
      </c>
      <c r="G9" s="40">
        <v>5</v>
      </c>
      <c r="H9" s="42">
        <v>0</v>
      </c>
      <c r="I9" s="43">
        <f>G4</f>
        <v>2000</v>
      </c>
      <c r="J9" s="43">
        <f>I9*B4</f>
        <v>400</v>
      </c>
      <c r="K9" s="43">
        <f t="shared" si="0"/>
        <v>1600</v>
      </c>
      <c r="L9" s="40" t="s">
        <v>47</v>
      </c>
      <c r="M9" s="1" t="str">
        <f t="shared" ref="M9:M22" si="1">IF(K9&gt;1000,"Greater amount","Lower amount")</f>
        <v>Greater amount</v>
      </c>
      <c r="N9" s="1" t="str">
        <f t="shared" ref="N9:N22" si="2">IF(C9="3rd Class","Class Three",IF(C9="1st Class","Class One",IF(C9="2nd Class","Class Two","Null")))</f>
        <v>Class One</v>
      </c>
    </row>
    <row r="10" spans="1:14" x14ac:dyDescent="0.2">
      <c r="A10" s="40">
        <v>7216</v>
      </c>
      <c r="B10" s="40" t="s">
        <v>7</v>
      </c>
      <c r="C10" s="40" t="str">
        <f>E3</f>
        <v>3rd Class</v>
      </c>
      <c r="D10" s="40">
        <v>4</v>
      </c>
      <c r="E10" s="40">
        <v>1</v>
      </c>
      <c r="F10" s="41">
        <v>2</v>
      </c>
      <c r="G10" s="40">
        <v>3</v>
      </c>
      <c r="H10" s="58">
        <v>40</v>
      </c>
      <c r="I10" s="43">
        <f>(D10*E4)+H4+H10</f>
        <v>5040</v>
      </c>
      <c r="J10" s="43">
        <f>I10*B3</f>
        <v>504</v>
      </c>
      <c r="K10" s="43">
        <f t="shared" si="0"/>
        <v>4536</v>
      </c>
      <c r="L10" s="40" t="s">
        <v>48</v>
      </c>
      <c r="M10" s="1" t="str">
        <f t="shared" si="1"/>
        <v>Greater amount</v>
      </c>
      <c r="N10" s="1" t="str">
        <f t="shared" si="2"/>
        <v>Class Three</v>
      </c>
    </row>
    <row r="11" spans="1:14" x14ac:dyDescent="0.2">
      <c r="A11" s="40">
        <v>7217</v>
      </c>
      <c r="B11" s="40" t="s">
        <v>8</v>
      </c>
      <c r="C11" s="40" t="str">
        <f>F3</f>
        <v>2nd Class</v>
      </c>
      <c r="D11" s="40">
        <v>2</v>
      </c>
      <c r="E11" s="40">
        <v>2</v>
      </c>
      <c r="F11" s="41">
        <v>0</v>
      </c>
      <c r="G11" s="40">
        <v>7</v>
      </c>
      <c r="H11" s="58">
        <v>100</v>
      </c>
      <c r="I11" s="43">
        <f>(D11*F4)+(E11*H4)+H11</f>
        <v>3500</v>
      </c>
      <c r="J11" s="43">
        <f>I11*B5</f>
        <v>1050</v>
      </c>
      <c r="K11" s="59">
        <f t="shared" si="0"/>
        <v>2450</v>
      </c>
      <c r="L11" s="40" t="s">
        <v>47</v>
      </c>
      <c r="M11" s="1" t="str">
        <f t="shared" si="1"/>
        <v>Greater amount</v>
      </c>
      <c r="N11" s="1" t="str">
        <f t="shared" si="2"/>
        <v>Class Two</v>
      </c>
    </row>
    <row r="12" spans="1:14" x14ac:dyDescent="0.2">
      <c r="A12" s="40">
        <v>7218</v>
      </c>
      <c r="B12" s="40" t="s">
        <v>9</v>
      </c>
      <c r="C12" s="40" t="str">
        <f>E3</f>
        <v>3rd Class</v>
      </c>
      <c r="D12" s="40">
        <v>1</v>
      </c>
      <c r="E12" s="40">
        <v>0</v>
      </c>
      <c r="F12" s="41">
        <v>1</v>
      </c>
      <c r="G12" s="40">
        <v>7</v>
      </c>
      <c r="H12" s="58">
        <v>66</v>
      </c>
      <c r="I12" s="43">
        <f>E4+H12</f>
        <v>1266</v>
      </c>
      <c r="J12" s="43">
        <f>I12*B5</f>
        <v>379.8</v>
      </c>
      <c r="K12" s="43">
        <f t="shared" si="0"/>
        <v>886.2</v>
      </c>
      <c r="L12" s="40" t="s">
        <v>48</v>
      </c>
      <c r="M12" s="1" t="str">
        <f t="shared" si="1"/>
        <v>Lower amount</v>
      </c>
      <c r="N12" s="1" t="str">
        <f t="shared" si="2"/>
        <v>Class Three</v>
      </c>
    </row>
    <row r="13" spans="1:14" x14ac:dyDescent="0.2">
      <c r="A13" s="40">
        <v>7219</v>
      </c>
      <c r="B13" s="40" t="s">
        <v>10</v>
      </c>
      <c r="C13" s="40" t="str">
        <f>E3</f>
        <v>3rd Class</v>
      </c>
      <c r="D13" s="40">
        <v>5</v>
      </c>
      <c r="E13" s="40">
        <v>4</v>
      </c>
      <c r="F13" s="41">
        <v>1</v>
      </c>
      <c r="G13" s="40">
        <v>5</v>
      </c>
      <c r="H13" s="58">
        <v>80</v>
      </c>
      <c r="I13" s="43">
        <f>(D13*E4)+(E13*H4)+H13</f>
        <v>6880</v>
      </c>
      <c r="J13" s="43">
        <f>I13*B4</f>
        <v>1376</v>
      </c>
      <c r="K13" s="43">
        <f t="shared" si="0"/>
        <v>5504</v>
      </c>
      <c r="L13" s="40" t="s">
        <v>47</v>
      </c>
      <c r="M13" s="1" t="str">
        <f t="shared" si="1"/>
        <v>Greater amount</v>
      </c>
      <c r="N13" s="1" t="str">
        <f t="shared" si="2"/>
        <v>Class Three</v>
      </c>
    </row>
    <row r="14" spans="1:14" x14ac:dyDescent="0.2">
      <c r="A14" s="40">
        <v>7220</v>
      </c>
      <c r="B14" s="40" t="s">
        <v>11</v>
      </c>
      <c r="C14" s="40" t="str">
        <f>G3</f>
        <v>1st Class</v>
      </c>
      <c r="D14" s="40">
        <v>3</v>
      </c>
      <c r="E14" s="40">
        <v>2</v>
      </c>
      <c r="F14" s="41">
        <v>2</v>
      </c>
      <c r="G14" s="40">
        <v>3</v>
      </c>
      <c r="H14" s="42">
        <v>0</v>
      </c>
      <c r="I14" s="43">
        <f>(D14*G4)+(E14*H4)</f>
        <v>6400</v>
      </c>
      <c r="J14" s="43">
        <f>I14*B3</f>
        <v>640</v>
      </c>
      <c r="K14" s="43">
        <f t="shared" si="0"/>
        <v>5760</v>
      </c>
      <c r="L14" s="40" t="s">
        <v>46</v>
      </c>
      <c r="M14" s="1" t="str">
        <f t="shared" si="1"/>
        <v>Greater amount</v>
      </c>
      <c r="N14" s="1" t="str">
        <f t="shared" si="2"/>
        <v>Class One</v>
      </c>
    </row>
    <row r="15" spans="1:14" x14ac:dyDescent="0.2">
      <c r="A15" s="40">
        <v>7221</v>
      </c>
      <c r="B15" s="40" t="s">
        <v>12</v>
      </c>
      <c r="C15" s="40" t="str">
        <f>G3</f>
        <v>1st Class</v>
      </c>
      <c r="D15" s="40">
        <v>2</v>
      </c>
      <c r="E15" s="40">
        <v>1</v>
      </c>
      <c r="F15" s="41">
        <v>0</v>
      </c>
      <c r="G15" s="40">
        <v>7</v>
      </c>
      <c r="H15" s="70">
        <v>200</v>
      </c>
      <c r="I15" s="59">
        <f>(D15*G4)+H4+H15</f>
        <v>4400</v>
      </c>
      <c r="J15" s="43">
        <f>I15*B5</f>
        <v>1320</v>
      </c>
      <c r="K15" s="43">
        <f t="shared" si="0"/>
        <v>3080</v>
      </c>
      <c r="L15" s="66" t="s">
        <v>47</v>
      </c>
      <c r="M15" s="1" t="str">
        <f t="shared" si="1"/>
        <v>Greater amount</v>
      </c>
      <c r="N15" s="1" t="str">
        <f t="shared" si="2"/>
        <v>Class One</v>
      </c>
    </row>
    <row r="16" spans="1:14" x14ac:dyDescent="0.2">
      <c r="A16" s="40">
        <v>7222</v>
      </c>
      <c r="B16" s="40" t="s">
        <v>13</v>
      </c>
      <c r="C16" s="40" t="str">
        <f>F3</f>
        <v>2nd Class</v>
      </c>
      <c r="D16" s="40">
        <v>3</v>
      </c>
      <c r="E16" s="40">
        <v>1</v>
      </c>
      <c r="F16" s="41">
        <v>1</v>
      </c>
      <c r="G16" s="40">
        <v>5</v>
      </c>
      <c r="H16" s="58">
        <v>50</v>
      </c>
      <c r="I16" s="43">
        <f>(D16*F4)+H4+H16</f>
        <v>4750</v>
      </c>
      <c r="J16" s="43">
        <f>I16*B4</f>
        <v>950</v>
      </c>
      <c r="K16" s="43">
        <f t="shared" si="0"/>
        <v>3800</v>
      </c>
      <c r="L16" s="40" t="s">
        <v>47</v>
      </c>
      <c r="M16" s="1" t="str">
        <f t="shared" si="1"/>
        <v>Greater amount</v>
      </c>
      <c r="N16" s="1" t="str">
        <f t="shared" si="2"/>
        <v>Class Two</v>
      </c>
    </row>
    <row r="17" spans="1:14" x14ac:dyDescent="0.2">
      <c r="A17" s="40">
        <v>7223</v>
      </c>
      <c r="B17" s="40" t="s">
        <v>14</v>
      </c>
      <c r="C17" s="40" t="str">
        <f>E3</f>
        <v>3rd Class</v>
      </c>
      <c r="D17" s="40">
        <v>1</v>
      </c>
      <c r="E17" s="40">
        <v>0</v>
      </c>
      <c r="F17" s="41">
        <v>0</v>
      </c>
      <c r="G17" s="40">
        <v>3</v>
      </c>
      <c r="H17" s="58">
        <v>10</v>
      </c>
      <c r="I17" s="43">
        <f>E4+H17</f>
        <v>1210</v>
      </c>
      <c r="J17" s="43">
        <f>I17*B3</f>
        <v>121</v>
      </c>
      <c r="K17" s="43">
        <f t="shared" si="0"/>
        <v>1089</v>
      </c>
      <c r="L17" s="40" t="s">
        <v>48</v>
      </c>
      <c r="M17" s="1" t="str">
        <f t="shared" si="1"/>
        <v>Greater amount</v>
      </c>
      <c r="N17" s="1" t="str">
        <f t="shared" si="2"/>
        <v>Class Three</v>
      </c>
    </row>
    <row r="18" spans="1:14" x14ac:dyDescent="0.2">
      <c r="A18" s="66">
        <v>7224</v>
      </c>
      <c r="B18" s="40" t="s">
        <v>40</v>
      </c>
      <c r="C18" s="40" t="str">
        <f>E3</f>
        <v>3rd Class</v>
      </c>
      <c r="D18" s="40">
        <v>1</v>
      </c>
      <c r="E18" s="40">
        <v>0</v>
      </c>
      <c r="F18" s="40">
        <v>2</v>
      </c>
      <c r="G18" s="40">
        <v>7</v>
      </c>
      <c r="H18" s="60">
        <v>20</v>
      </c>
      <c r="I18" s="43">
        <f>E4+H18</f>
        <v>1220</v>
      </c>
      <c r="J18" s="43">
        <f>I18*B5</f>
        <v>366</v>
      </c>
      <c r="K18" s="43">
        <f t="shared" si="0"/>
        <v>854</v>
      </c>
      <c r="L18" s="40" t="s">
        <v>46</v>
      </c>
      <c r="M18" s="1" t="str">
        <f t="shared" si="1"/>
        <v>Lower amount</v>
      </c>
      <c r="N18" s="1" t="str">
        <f t="shared" si="2"/>
        <v>Class Three</v>
      </c>
    </row>
    <row r="19" spans="1:14" x14ac:dyDescent="0.2">
      <c r="A19" s="40">
        <v>7225</v>
      </c>
      <c r="B19" s="44" t="s">
        <v>41</v>
      </c>
      <c r="C19" s="40" t="str">
        <f>G3</f>
        <v>1st Class</v>
      </c>
      <c r="D19" s="40">
        <v>2</v>
      </c>
      <c r="E19" s="40">
        <v>0</v>
      </c>
      <c r="F19" s="40">
        <v>0</v>
      </c>
      <c r="G19" s="40">
        <v>5</v>
      </c>
      <c r="H19" s="60">
        <v>70</v>
      </c>
      <c r="I19" s="43">
        <f>D19*F4+H19</f>
        <v>3070</v>
      </c>
      <c r="J19" s="43">
        <f>I19*B4</f>
        <v>614</v>
      </c>
      <c r="K19" s="43">
        <f t="shared" si="0"/>
        <v>2456</v>
      </c>
      <c r="L19" s="40" t="s">
        <v>46</v>
      </c>
      <c r="M19" s="1" t="str">
        <f t="shared" si="1"/>
        <v>Greater amount</v>
      </c>
      <c r="N19" s="1" t="str">
        <f t="shared" si="2"/>
        <v>Class One</v>
      </c>
    </row>
    <row r="20" spans="1:14" x14ac:dyDescent="0.2">
      <c r="A20" s="66">
        <v>7226</v>
      </c>
      <c r="B20" s="67" t="s">
        <v>42</v>
      </c>
      <c r="C20" s="40" t="str">
        <f>F3</f>
        <v>2nd Class</v>
      </c>
      <c r="D20" s="40">
        <v>3</v>
      </c>
      <c r="E20" s="40">
        <v>1</v>
      </c>
      <c r="F20" s="40">
        <v>1</v>
      </c>
      <c r="G20" s="61">
        <v>3</v>
      </c>
      <c r="H20" s="60">
        <v>30</v>
      </c>
      <c r="I20" s="43">
        <f>H20+(D20*F4)+H4</f>
        <v>4730</v>
      </c>
      <c r="J20" s="43">
        <f>I20*B3</f>
        <v>473</v>
      </c>
      <c r="K20" s="43">
        <f t="shared" si="0"/>
        <v>4257</v>
      </c>
      <c r="L20" s="40" t="s">
        <v>48</v>
      </c>
      <c r="M20" s="1" t="str">
        <f t="shared" si="1"/>
        <v>Greater amount</v>
      </c>
      <c r="N20" s="1" t="str">
        <f t="shared" si="2"/>
        <v>Class Two</v>
      </c>
    </row>
    <row r="21" spans="1:14" x14ac:dyDescent="0.2">
      <c r="A21" s="66">
        <v>7227</v>
      </c>
      <c r="B21" s="67" t="s">
        <v>43</v>
      </c>
      <c r="C21" s="40" t="str">
        <f>E3</f>
        <v>3rd Class</v>
      </c>
      <c r="D21" s="40">
        <v>1</v>
      </c>
      <c r="E21" s="40">
        <v>2</v>
      </c>
      <c r="F21" s="40">
        <v>0</v>
      </c>
      <c r="G21" s="40">
        <v>5</v>
      </c>
      <c r="H21" s="43">
        <v>90</v>
      </c>
      <c r="I21" s="43">
        <f>E4+(E21*H4)+H21</f>
        <v>1690</v>
      </c>
      <c r="J21" s="43">
        <f>I21*B4</f>
        <v>338</v>
      </c>
      <c r="K21" s="43">
        <f t="shared" si="0"/>
        <v>1352</v>
      </c>
      <c r="L21" s="40" t="s">
        <v>47</v>
      </c>
      <c r="M21" s="1" t="str">
        <f t="shared" si="1"/>
        <v>Greater amount</v>
      </c>
      <c r="N21" s="1" t="str">
        <f>IF(C21="3rd Class","Class Three",IF(C21="1st Class","Class One",IF(C21="2nd Class","Class Two","Null")))</f>
        <v>Class Three</v>
      </c>
    </row>
    <row r="22" spans="1:14" x14ac:dyDescent="0.2">
      <c r="A22" s="66">
        <v>7228</v>
      </c>
      <c r="B22" s="68" t="s">
        <v>44</v>
      </c>
      <c r="C22" s="40" t="str">
        <f>G3</f>
        <v>1st Class</v>
      </c>
      <c r="D22" s="40">
        <v>4</v>
      </c>
      <c r="E22" s="40">
        <v>3</v>
      </c>
      <c r="F22" s="40">
        <v>2</v>
      </c>
      <c r="G22" s="40">
        <v>3</v>
      </c>
      <c r="H22" s="62">
        <v>30</v>
      </c>
      <c r="I22" s="62">
        <f>(D22*G4)+(E22*H4)+H22</f>
        <v>8630</v>
      </c>
      <c r="J22" s="43">
        <f>I22*B3</f>
        <v>863</v>
      </c>
      <c r="K22" s="43">
        <f t="shared" si="0"/>
        <v>7767</v>
      </c>
      <c r="L22" s="73" t="s">
        <v>48</v>
      </c>
      <c r="M22" s="1" t="str">
        <f t="shared" si="1"/>
        <v>Greater amount</v>
      </c>
      <c r="N22" s="1" t="str">
        <f t="shared" si="2"/>
        <v>Class One</v>
      </c>
    </row>
    <row r="23" spans="1:14" x14ac:dyDescent="0.2">
      <c r="A23" s="57"/>
      <c r="B23" s="14"/>
      <c r="C23" s="3"/>
      <c r="D23" s="3"/>
      <c r="E23" s="3"/>
      <c r="F23" s="3"/>
      <c r="G23" s="3"/>
      <c r="H23" s="20"/>
      <c r="I23" s="21"/>
      <c r="J23" s="18"/>
      <c r="K23" s="20"/>
      <c r="L23" s="36"/>
    </row>
    <row r="24" spans="1:14" x14ac:dyDescent="0.2">
      <c r="A24" s="48" t="s">
        <v>31</v>
      </c>
      <c r="B24" s="49">
        <f>AVERAGE(G8:G22)</f>
        <v>4.7333333333333334</v>
      </c>
      <c r="C24" s="3"/>
      <c r="D24" s="3"/>
      <c r="E24" s="3"/>
      <c r="F24" s="3"/>
      <c r="G24" s="17"/>
      <c r="H24" s="20"/>
      <c r="I24" s="22"/>
      <c r="J24" s="25"/>
      <c r="K24" s="20"/>
      <c r="L24" s="25"/>
      <c r="M24" s="27" t="s">
        <v>63</v>
      </c>
    </row>
    <row r="25" spans="1:14" x14ac:dyDescent="0.2">
      <c r="A25" s="51" t="s">
        <v>32</v>
      </c>
      <c r="B25" s="52">
        <f>MAX(K8:K22)</f>
        <v>7767</v>
      </c>
      <c r="C25" s="3"/>
      <c r="D25" s="3"/>
      <c r="E25" s="3"/>
      <c r="F25" s="3"/>
      <c r="G25" s="17"/>
      <c r="H25" s="23"/>
      <c r="I25" s="24"/>
      <c r="J25" s="23"/>
      <c r="K25" s="26"/>
      <c r="L25" s="20" t="s">
        <v>62</v>
      </c>
      <c r="M25" s="1" t="s">
        <v>59</v>
      </c>
      <c r="N25" s="81">
        <f t="shared" ref="N25:N26" si="3">CHOOSE((K8&gt;=1000)+ (K8&gt;=3000) + (K8&gt;3000),20%,10%,3%)</f>
        <v>0.2</v>
      </c>
    </row>
    <row r="26" spans="1:14" x14ac:dyDescent="0.2">
      <c r="A26" s="51" t="s">
        <v>33</v>
      </c>
      <c r="B26" s="52">
        <f>MIN(K8:K22)</f>
        <v>854</v>
      </c>
      <c r="C26" s="3"/>
      <c r="D26" s="3"/>
      <c r="E26" s="3"/>
      <c r="F26" s="3"/>
      <c r="G26" s="3"/>
      <c r="H26" s="5"/>
      <c r="K26" s="15"/>
      <c r="L26" s="15"/>
      <c r="M26" s="1" t="s">
        <v>60</v>
      </c>
      <c r="N26" s="81">
        <f t="shared" si="3"/>
        <v>0.2</v>
      </c>
    </row>
    <row r="27" spans="1:14" x14ac:dyDescent="0.2">
      <c r="A27" s="51" t="s">
        <v>34</v>
      </c>
      <c r="B27" s="53">
        <f>SUM(H8:H21)</f>
        <v>786</v>
      </c>
      <c r="C27" s="3"/>
      <c r="D27" s="3"/>
      <c r="E27" s="3"/>
      <c r="F27" s="3"/>
      <c r="G27" s="3"/>
      <c r="H27" s="5"/>
      <c r="M27" s="1" t="s">
        <v>61</v>
      </c>
      <c r="N27" s="81">
        <f>CHOOSE((K10&gt;=1000)+ (K10&gt;=3000) + (K10&gt;3000),20%,10%,3%)</f>
        <v>0.03</v>
      </c>
    </row>
    <row r="28" spans="1:14" x14ac:dyDescent="0.2">
      <c r="A28" s="51" t="s">
        <v>37</v>
      </c>
      <c r="B28" s="54">
        <f>SUMIF(C8:C22, "1st Class", D8:D22)</f>
        <v>12</v>
      </c>
      <c r="C28" s="3"/>
      <c r="D28" s="3"/>
      <c r="E28" s="3"/>
      <c r="F28" s="3"/>
      <c r="G28" s="3"/>
      <c r="H28" s="5"/>
    </row>
    <row r="29" spans="1:14" x14ac:dyDescent="0.2">
      <c r="A29" s="51" t="s">
        <v>36</v>
      </c>
      <c r="B29" s="54">
        <f>SUMIF(C8:C22, "2nd Class",D8:D22)</f>
        <v>8</v>
      </c>
      <c r="C29" s="47"/>
      <c r="D29" s="55"/>
      <c r="E29" s="63"/>
      <c r="F29" s="3"/>
      <c r="G29" s="3"/>
      <c r="H29" s="5"/>
    </row>
    <row r="30" spans="1:14" x14ac:dyDescent="0.2">
      <c r="A30" s="51" t="s">
        <v>35</v>
      </c>
      <c r="B30" s="54">
        <f>SUMIF(C8:C22,"3rd class",D8:D22)</f>
        <v>15</v>
      </c>
      <c r="C30" s="50"/>
      <c r="D30" s="55"/>
      <c r="E30" s="64"/>
      <c r="F30" s="3"/>
      <c r="G30" s="3"/>
      <c r="H30" s="5"/>
    </row>
    <row r="31" spans="1:14" x14ac:dyDescent="0.2">
      <c r="A31" s="51" t="s">
        <v>38</v>
      </c>
      <c r="B31" s="54">
        <f>COUNT(E8:E22,F8:F22)</f>
        <v>30</v>
      </c>
      <c r="C31" s="35"/>
      <c r="D31" s="55"/>
      <c r="E31" s="64"/>
    </row>
    <row r="32" spans="1:14" x14ac:dyDescent="0.2">
      <c r="A32" s="51" t="s">
        <v>39</v>
      </c>
      <c r="B32" s="52">
        <f>SUM(J8:J22)</f>
        <v>9657.7999999999993</v>
      </c>
      <c r="C32" s="35"/>
      <c r="D32" s="55"/>
      <c r="E32" s="65"/>
    </row>
    <row r="33" spans="1:6" x14ac:dyDescent="0.2">
      <c r="A33" s="51" t="s">
        <v>50</v>
      </c>
      <c r="B33" s="66">
        <f>COUNTIF(L8:L22, "Paypal")</f>
        <v>6</v>
      </c>
      <c r="C33" s="69"/>
      <c r="D33" s="55"/>
      <c r="E33" s="56"/>
    </row>
    <row r="34" spans="1:6" x14ac:dyDescent="0.2">
      <c r="A34" s="38" t="s">
        <v>49</v>
      </c>
      <c r="B34" s="40">
        <f>COUNTIF(L9:L23, "Apple Pay")</f>
        <v>3</v>
      </c>
      <c r="C34" s="35"/>
      <c r="D34" s="55"/>
      <c r="E34" s="56"/>
    </row>
    <row r="35" spans="1:6" x14ac:dyDescent="0.2">
      <c r="A35" s="38" t="s">
        <v>51</v>
      </c>
      <c r="B35" s="40">
        <f>COUNTIF(L10:L24, "Mastercard")</f>
        <v>5</v>
      </c>
      <c r="C35" s="35"/>
      <c r="D35" s="55"/>
      <c r="E35" s="56"/>
    </row>
    <row r="36" spans="1:6" x14ac:dyDescent="0.2">
      <c r="C36" s="35"/>
      <c r="D36" s="55"/>
      <c r="E36" s="56"/>
      <c r="F36" s="27"/>
    </row>
    <row r="37" spans="1:6" x14ac:dyDescent="0.2">
      <c r="C37" s="27"/>
      <c r="D37" s="55"/>
      <c r="E37" s="64"/>
    </row>
  </sheetData>
  <mergeCells count="1">
    <mergeCell ref="A1:H1"/>
  </mergeCells>
  <conditionalFormatting sqref="C9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{35B15FCC-22DA-4AF1-92EE-891A04BC83B8}</x14:id>
        </ext>
      </extLst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5B15FCC-22DA-4AF1-92EE-891A04BC83B8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C9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workbookViewId="0">
      <selection activeCell="E9" sqref="E9"/>
    </sheetView>
  </sheetViews>
  <sheetFormatPr defaultColWidth="11" defaultRowHeight="15.75" x14ac:dyDescent="0.25"/>
  <cols>
    <col min="1" max="1" width="20.875" customWidth="1"/>
    <col min="2" max="2" width="19.875" customWidth="1"/>
    <col min="3" max="3" width="13.875" customWidth="1"/>
    <col min="4" max="4" width="18.5" customWidth="1"/>
    <col min="5" max="5" width="17.625" customWidth="1"/>
  </cols>
  <sheetData>
    <row r="1" spans="1:7" ht="35.1" customHeight="1" x14ac:dyDescent="0.35">
      <c r="A1" s="77" t="s">
        <v>52</v>
      </c>
      <c r="B1" s="77"/>
      <c r="C1" s="77"/>
      <c r="D1" s="77"/>
      <c r="E1" s="77"/>
      <c r="F1" s="74"/>
      <c r="G1" s="74"/>
    </row>
    <row r="2" spans="1:7" x14ac:dyDescent="0.25">
      <c r="A2" s="38" t="s">
        <v>3</v>
      </c>
      <c r="B2" s="38" t="s">
        <v>4</v>
      </c>
      <c r="C2" s="38" t="s">
        <v>53</v>
      </c>
      <c r="D2" s="38" t="s">
        <v>54</v>
      </c>
      <c r="E2" s="38" t="s">
        <v>55</v>
      </c>
    </row>
    <row r="3" spans="1:7" x14ac:dyDescent="0.25">
      <c r="A3" s="40">
        <v>7225</v>
      </c>
      <c r="B3" s="44" t="s">
        <v>41</v>
      </c>
      <c r="C3" s="71">
        <v>2.5</v>
      </c>
      <c r="D3" s="71">
        <v>7</v>
      </c>
      <c r="E3" s="72">
        <f t="shared" ref="E3:E17" si="0">C3+D3</f>
        <v>9.5</v>
      </c>
    </row>
    <row r="4" spans="1:7" x14ac:dyDescent="0.25">
      <c r="A4" s="40">
        <v>7219</v>
      </c>
      <c r="B4" s="40" t="s">
        <v>10</v>
      </c>
      <c r="C4" s="71">
        <v>6</v>
      </c>
      <c r="D4" s="71">
        <v>30</v>
      </c>
      <c r="E4" s="72">
        <f t="shared" si="0"/>
        <v>36</v>
      </c>
    </row>
    <row r="5" spans="1:7" x14ac:dyDescent="0.25">
      <c r="A5" s="66">
        <v>7227</v>
      </c>
      <c r="B5" s="67" t="s">
        <v>43</v>
      </c>
      <c r="C5" s="71">
        <v>7</v>
      </c>
      <c r="D5" s="71">
        <v>8</v>
      </c>
      <c r="E5" s="72">
        <f t="shared" si="0"/>
        <v>15</v>
      </c>
    </row>
    <row r="6" spans="1:7" x14ac:dyDescent="0.25">
      <c r="A6" s="66">
        <v>7226</v>
      </c>
      <c r="B6" s="67" t="s">
        <v>42</v>
      </c>
      <c r="C6" s="71">
        <v>10</v>
      </c>
      <c r="D6" s="71">
        <v>6</v>
      </c>
      <c r="E6" s="72">
        <f t="shared" si="0"/>
        <v>16</v>
      </c>
    </row>
    <row r="7" spans="1:7" x14ac:dyDescent="0.25">
      <c r="A7" s="40">
        <v>7217</v>
      </c>
      <c r="B7" s="40" t="s">
        <v>8</v>
      </c>
      <c r="C7" s="71">
        <v>20</v>
      </c>
      <c r="D7" s="71">
        <v>4</v>
      </c>
      <c r="E7" s="72">
        <f t="shared" si="0"/>
        <v>24</v>
      </c>
    </row>
    <row r="8" spans="1:7" x14ac:dyDescent="0.25">
      <c r="A8" s="40">
        <v>7215</v>
      </c>
      <c r="B8" s="40" t="s">
        <v>6</v>
      </c>
      <c r="C8" s="71">
        <v>1.5</v>
      </c>
      <c r="D8" s="71">
        <v>2</v>
      </c>
      <c r="E8" s="72">
        <f t="shared" si="0"/>
        <v>3.5</v>
      </c>
    </row>
    <row r="9" spans="1:7" x14ac:dyDescent="0.25">
      <c r="A9" s="40">
        <v>7221</v>
      </c>
      <c r="B9" s="40" t="s">
        <v>12</v>
      </c>
      <c r="C9" s="71">
        <v>4</v>
      </c>
      <c r="D9" s="71">
        <v>8</v>
      </c>
      <c r="E9" s="72">
        <f t="shared" si="0"/>
        <v>12</v>
      </c>
    </row>
    <row r="10" spans="1:7" x14ac:dyDescent="0.25">
      <c r="A10" s="40">
        <v>7220</v>
      </c>
      <c r="B10" s="40" t="s">
        <v>11</v>
      </c>
      <c r="C10" s="71">
        <v>6</v>
      </c>
      <c r="D10" s="71">
        <v>2.4</v>
      </c>
      <c r="E10" s="72">
        <f t="shared" si="0"/>
        <v>8.4</v>
      </c>
    </row>
    <row r="11" spans="1:7" x14ac:dyDescent="0.25">
      <c r="A11" s="40">
        <v>7216</v>
      </c>
      <c r="B11" s="40" t="s">
        <v>7</v>
      </c>
      <c r="C11" s="71">
        <v>0</v>
      </c>
      <c r="D11" s="71">
        <v>5.2</v>
      </c>
      <c r="E11" s="72">
        <f t="shared" si="0"/>
        <v>5.2</v>
      </c>
    </row>
    <row r="12" spans="1:7" x14ac:dyDescent="0.25">
      <c r="A12" s="66">
        <v>7224</v>
      </c>
      <c r="B12" s="40" t="s">
        <v>40</v>
      </c>
      <c r="C12" s="71">
        <v>8</v>
      </c>
      <c r="D12" s="71">
        <v>9.9</v>
      </c>
      <c r="E12" s="72">
        <f t="shared" si="0"/>
        <v>17.899999999999999</v>
      </c>
    </row>
    <row r="13" spans="1:7" x14ac:dyDescent="0.25">
      <c r="A13" s="40">
        <v>7218</v>
      </c>
      <c r="B13" s="40" t="s">
        <v>9</v>
      </c>
      <c r="C13" s="71">
        <v>3.2</v>
      </c>
      <c r="D13" s="71">
        <v>8.6999999999999993</v>
      </c>
      <c r="E13" s="72">
        <f t="shared" si="0"/>
        <v>11.899999999999999</v>
      </c>
    </row>
    <row r="14" spans="1:7" x14ac:dyDescent="0.25">
      <c r="A14" s="40">
        <v>7214</v>
      </c>
      <c r="B14" s="40" t="s">
        <v>5</v>
      </c>
      <c r="C14" s="71">
        <v>4.5</v>
      </c>
      <c r="D14" s="71">
        <v>9</v>
      </c>
      <c r="E14" s="72">
        <f t="shared" si="0"/>
        <v>13.5</v>
      </c>
    </row>
    <row r="15" spans="1:7" x14ac:dyDescent="0.25">
      <c r="A15" s="40">
        <v>7223</v>
      </c>
      <c r="B15" s="40" t="s">
        <v>14</v>
      </c>
      <c r="C15" s="71">
        <v>9</v>
      </c>
      <c r="D15" s="71">
        <v>6.6</v>
      </c>
      <c r="E15" s="72">
        <f t="shared" si="0"/>
        <v>15.6</v>
      </c>
    </row>
    <row r="16" spans="1:7" x14ac:dyDescent="0.25">
      <c r="A16" s="40">
        <v>7222</v>
      </c>
      <c r="B16" s="40" t="s">
        <v>13</v>
      </c>
      <c r="C16" s="71">
        <v>10</v>
      </c>
      <c r="D16" s="71">
        <v>4.4000000000000004</v>
      </c>
      <c r="E16" s="72">
        <f t="shared" si="0"/>
        <v>14.4</v>
      </c>
    </row>
    <row r="17" spans="1:5" x14ac:dyDescent="0.25">
      <c r="A17" s="66">
        <v>7228</v>
      </c>
      <c r="B17" s="68" t="s">
        <v>44</v>
      </c>
      <c r="C17" s="71">
        <v>15</v>
      </c>
      <c r="D17" s="71">
        <v>3.3</v>
      </c>
      <c r="E17" s="72">
        <f t="shared" si="0"/>
        <v>18.3</v>
      </c>
    </row>
  </sheetData>
  <mergeCells count="1">
    <mergeCell ref="A1:E1"/>
  </mergeCells>
  <conditionalFormatting sqref="F3">
    <cfRule type="cellIs" dxfId="1" priority="2" operator="equal">
      <formula>"&gt;30"</formula>
    </cfRule>
  </conditionalFormatting>
  <conditionalFormatting sqref="A1:F17">
    <cfRule type="cellIs" dxfId="0" priority="1" operator="greaterThan">
      <formula>3614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9"/>
  <sheetViews>
    <sheetView topLeftCell="A11" workbookViewId="0">
      <selection activeCell="A29" sqref="A29"/>
    </sheetView>
  </sheetViews>
  <sheetFormatPr defaultRowHeight="15.75" x14ac:dyDescent="0.25"/>
  <cols>
    <col min="1" max="1" width="17" bestFit="1" customWidth="1"/>
    <col min="2" max="2" width="13.25" bestFit="1" customWidth="1"/>
    <col min="4" max="4" width="16.625" bestFit="1" customWidth="1"/>
    <col min="7" max="7" width="14.375" bestFit="1" customWidth="1"/>
    <col min="8" max="8" width="16.625" bestFit="1" customWidth="1"/>
  </cols>
  <sheetData>
    <row r="1" spans="1:15" ht="34.5" x14ac:dyDescent="0.45">
      <c r="A1" s="75" t="s">
        <v>0</v>
      </c>
      <c r="B1" s="76"/>
      <c r="C1" s="76"/>
      <c r="D1" s="76"/>
      <c r="E1" s="76"/>
      <c r="F1" s="76"/>
      <c r="G1" s="76"/>
      <c r="H1" s="76"/>
      <c r="I1" s="30"/>
    </row>
    <row r="2" spans="1:15" ht="18.75" x14ac:dyDescent="0.3">
      <c r="A2" s="46" t="s">
        <v>20</v>
      </c>
      <c r="B2" s="6"/>
      <c r="C2" s="1"/>
      <c r="D2" s="1"/>
      <c r="E2" s="46" t="s">
        <v>18</v>
      </c>
      <c r="F2" s="6"/>
      <c r="G2" s="6"/>
      <c r="H2" s="6"/>
      <c r="I2" s="6"/>
    </row>
    <row r="3" spans="1:15" x14ac:dyDescent="0.25">
      <c r="A3" s="8" t="s">
        <v>21</v>
      </c>
      <c r="B3" s="9">
        <v>0.1</v>
      </c>
      <c r="C3" s="1"/>
      <c r="D3" s="1"/>
      <c r="E3" s="8" t="s">
        <v>1</v>
      </c>
      <c r="F3" s="8" t="s">
        <v>2</v>
      </c>
      <c r="G3" s="8" t="s">
        <v>15</v>
      </c>
      <c r="H3" s="8" t="s">
        <v>19</v>
      </c>
      <c r="I3" s="8" t="s">
        <v>25</v>
      </c>
    </row>
    <row r="4" spans="1:15" x14ac:dyDescent="0.25">
      <c r="A4" s="8" t="s">
        <v>22</v>
      </c>
      <c r="B4" s="9">
        <v>0.2</v>
      </c>
      <c r="C4" s="1"/>
      <c r="D4" s="1"/>
      <c r="E4" s="7">
        <v>1200</v>
      </c>
      <c r="F4" s="7">
        <v>1500</v>
      </c>
      <c r="G4" s="7">
        <v>2000</v>
      </c>
      <c r="H4" s="7">
        <v>200</v>
      </c>
      <c r="I4" s="12" t="s">
        <v>24</v>
      </c>
    </row>
    <row r="5" spans="1:15" x14ac:dyDescent="0.25">
      <c r="A5" s="8" t="s">
        <v>23</v>
      </c>
      <c r="B5" s="9">
        <v>0.3</v>
      </c>
      <c r="C5" s="2"/>
      <c r="D5" s="1"/>
      <c r="E5" s="1"/>
      <c r="F5" s="1"/>
      <c r="G5" s="1"/>
      <c r="H5" s="1"/>
      <c r="I5" s="1"/>
    </row>
    <row r="6" spans="1:15" x14ac:dyDescent="0.25">
      <c r="A6" s="40"/>
      <c r="B6" s="40"/>
      <c r="C6" s="40"/>
      <c r="D6" s="40"/>
      <c r="E6" s="41"/>
      <c r="F6" s="40"/>
      <c r="G6" s="58"/>
      <c r="H6" s="43"/>
    </row>
    <row r="7" spans="1:15" x14ac:dyDescent="0.25">
      <c r="A7" s="40"/>
      <c r="B7" s="40"/>
      <c r="C7" s="40"/>
      <c r="D7" s="40"/>
      <c r="E7" s="41"/>
      <c r="F7" s="40"/>
      <c r="G7" s="58"/>
      <c r="H7" s="43"/>
    </row>
    <row r="8" spans="1:15" x14ac:dyDescent="0.25">
      <c r="A8" s="40"/>
      <c r="B8" s="40"/>
      <c r="C8" s="40"/>
      <c r="D8" s="40"/>
      <c r="E8" s="41"/>
      <c r="F8" s="40"/>
      <c r="G8" s="42"/>
      <c r="H8" s="43"/>
    </row>
    <row r="9" spans="1:15" x14ac:dyDescent="0.25">
      <c r="A9" s="40"/>
      <c r="B9" s="40"/>
      <c r="C9" s="40"/>
      <c r="D9" s="40"/>
      <c r="E9" s="41"/>
      <c r="F9" s="40"/>
      <c r="G9" s="70"/>
      <c r="H9" s="59"/>
    </row>
    <row r="10" spans="1:15" x14ac:dyDescent="0.25">
      <c r="A10" s="40"/>
      <c r="B10" s="40"/>
      <c r="C10" s="40"/>
      <c r="D10" s="40"/>
      <c r="E10" s="41"/>
      <c r="F10" s="40"/>
      <c r="G10" s="58"/>
      <c r="H10" s="43"/>
    </row>
    <row r="11" spans="1:15" x14ac:dyDescent="0.25">
      <c r="A11" s="40"/>
      <c r="B11" s="40"/>
      <c r="C11" s="40"/>
      <c r="D11" s="40"/>
      <c r="E11" s="41"/>
      <c r="F11" s="40"/>
      <c r="G11" s="58"/>
      <c r="H11" s="43"/>
    </row>
    <row r="12" spans="1:15" x14ac:dyDescent="0.25">
      <c r="A12" s="40"/>
      <c r="B12" s="40"/>
      <c r="C12" s="40"/>
      <c r="D12" s="37" t="s">
        <v>3</v>
      </c>
      <c r="E12" s="38" t="s">
        <v>4</v>
      </c>
      <c r="F12" s="38" t="s">
        <v>16</v>
      </c>
      <c r="G12" s="38" t="s">
        <v>17</v>
      </c>
      <c r="H12" s="39" t="s">
        <v>19</v>
      </c>
      <c r="I12" s="38" t="s">
        <v>25</v>
      </c>
      <c r="J12" s="38" t="s">
        <v>26</v>
      </c>
      <c r="K12" s="38" t="s">
        <v>30</v>
      </c>
      <c r="L12" s="38" t="s">
        <v>27</v>
      </c>
      <c r="M12" s="38" t="s">
        <v>28</v>
      </c>
      <c r="N12" s="38" t="s">
        <v>29</v>
      </c>
      <c r="O12" s="51" t="s">
        <v>45</v>
      </c>
    </row>
    <row r="13" spans="1:15" x14ac:dyDescent="0.25">
      <c r="A13" s="44"/>
      <c r="B13" s="40"/>
      <c r="C13" s="40"/>
      <c r="D13" s="40">
        <v>7214</v>
      </c>
      <c r="E13" s="40" t="s">
        <v>5</v>
      </c>
      <c r="F13" s="45">
        <f>H8</f>
        <v>0</v>
      </c>
      <c r="G13" s="40">
        <v>2</v>
      </c>
      <c r="H13" s="40">
        <v>1</v>
      </c>
      <c r="I13" s="41">
        <v>1</v>
      </c>
      <c r="J13" s="40">
        <v>3</v>
      </c>
      <c r="K13" s="58">
        <v>30</v>
      </c>
      <c r="L13" s="43">
        <f>(G13*H9)+K9+K13</f>
        <v>30</v>
      </c>
      <c r="M13" s="43">
        <f>L13*E8</f>
        <v>0</v>
      </c>
      <c r="N13" s="43">
        <f t="shared" ref="N13:N27" si="0">L13-M13</f>
        <v>30</v>
      </c>
      <c r="O13" s="66" t="s">
        <v>46</v>
      </c>
    </row>
    <row r="14" spans="1:15" x14ac:dyDescent="0.25">
      <c r="A14" s="67"/>
      <c r="B14" s="40"/>
      <c r="C14" s="40"/>
      <c r="D14" s="40">
        <v>7215</v>
      </c>
      <c r="E14" s="40" t="s">
        <v>6</v>
      </c>
      <c r="F14" s="40">
        <f>J8</f>
        <v>0</v>
      </c>
      <c r="G14" s="40">
        <v>1</v>
      </c>
      <c r="H14" s="40">
        <v>0</v>
      </c>
      <c r="I14" s="41">
        <v>0</v>
      </c>
      <c r="J14" s="40">
        <v>5</v>
      </c>
      <c r="K14" s="42">
        <v>0</v>
      </c>
      <c r="L14" s="43">
        <f>J9</f>
        <v>0</v>
      </c>
      <c r="M14" s="43">
        <f>L14*E9</f>
        <v>0</v>
      </c>
      <c r="N14" s="43">
        <f t="shared" si="0"/>
        <v>0</v>
      </c>
      <c r="O14" s="40" t="s">
        <v>47</v>
      </c>
    </row>
    <row r="15" spans="1:15" x14ac:dyDescent="0.25">
      <c r="A15" s="67"/>
      <c r="B15" s="40"/>
      <c r="C15" s="40"/>
      <c r="D15" s="40">
        <v>7216</v>
      </c>
      <c r="E15" s="40" t="s">
        <v>7</v>
      </c>
      <c r="F15" s="40">
        <f>H8</f>
        <v>0</v>
      </c>
      <c r="G15" s="40">
        <v>4</v>
      </c>
      <c r="H15" s="40">
        <v>1</v>
      </c>
      <c r="I15" s="41">
        <v>2</v>
      </c>
      <c r="J15" s="40">
        <v>3</v>
      </c>
      <c r="K15" s="58">
        <v>40</v>
      </c>
      <c r="L15" s="43">
        <f>(G15*H9)+K9+K15</f>
        <v>40</v>
      </c>
      <c r="M15" s="43">
        <f>L15*E8</f>
        <v>0</v>
      </c>
      <c r="N15" s="43">
        <f t="shared" si="0"/>
        <v>40</v>
      </c>
      <c r="O15" s="40" t="s">
        <v>48</v>
      </c>
    </row>
    <row r="16" spans="1:15" x14ac:dyDescent="0.25">
      <c r="A16" s="68"/>
      <c r="B16" s="40"/>
      <c r="C16" s="40"/>
      <c r="D16" s="40">
        <v>7217</v>
      </c>
      <c r="E16" s="40" t="s">
        <v>8</v>
      </c>
      <c r="F16" s="40">
        <f>I8</f>
        <v>0</v>
      </c>
      <c r="G16" s="40">
        <v>2</v>
      </c>
      <c r="H16" s="40">
        <v>2</v>
      </c>
      <c r="I16" s="41">
        <v>0</v>
      </c>
      <c r="J16" s="40">
        <v>7</v>
      </c>
      <c r="K16" s="58">
        <v>100</v>
      </c>
      <c r="L16" s="43">
        <f>(G16*I9)+(H16*K9)+K16</f>
        <v>100</v>
      </c>
      <c r="M16" s="43">
        <f>L16*E10</f>
        <v>0</v>
      </c>
      <c r="N16" s="59">
        <f t="shared" si="0"/>
        <v>100</v>
      </c>
      <c r="O16" s="40" t="s">
        <v>47</v>
      </c>
    </row>
    <row r="17" spans="1:15" x14ac:dyDescent="0.25">
      <c r="D17" s="40">
        <v>7218</v>
      </c>
      <c r="E17" s="40" t="s">
        <v>9</v>
      </c>
      <c r="F17" s="40">
        <f>H8</f>
        <v>0</v>
      </c>
      <c r="G17" s="40">
        <v>1</v>
      </c>
      <c r="H17" s="40">
        <v>0</v>
      </c>
      <c r="I17" s="41">
        <v>1</v>
      </c>
      <c r="J17" s="40">
        <v>7</v>
      </c>
      <c r="K17" s="58">
        <v>66</v>
      </c>
      <c r="L17" s="43">
        <f>H9+K17</f>
        <v>66</v>
      </c>
      <c r="M17" s="43">
        <f>L17*E10</f>
        <v>0</v>
      </c>
      <c r="N17" s="43">
        <f t="shared" si="0"/>
        <v>66</v>
      </c>
      <c r="O17" s="40" t="s">
        <v>48</v>
      </c>
    </row>
    <row r="18" spans="1:15" x14ac:dyDescent="0.25">
      <c r="D18" s="40">
        <v>7219</v>
      </c>
      <c r="E18" s="40" t="s">
        <v>10</v>
      </c>
      <c r="F18" s="40">
        <f>H8</f>
        <v>0</v>
      </c>
      <c r="G18" s="40">
        <v>5</v>
      </c>
      <c r="H18" s="40">
        <v>4</v>
      </c>
      <c r="I18" s="41">
        <v>1</v>
      </c>
      <c r="J18" s="40">
        <v>5</v>
      </c>
      <c r="K18" s="58">
        <v>80</v>
      </c>
      <c r="L18" s="43">
        <f>(G18*H9)+(H18*K9)+K18</f>
        <v>80</v>
      </c>
      <c r="M18" s="43">
        <f>L18*E9</f>
        <v>0</v>
      </c>
      <c r="N18" s="43">
        <f t="shared" si="0"/>
        <v>80</v>
      </c>
      <c r="O18" s="40" t="s">
        <v>47</v>
      </c>
    </row>
    <row r="19" spans="1:15" x14ac:dyDescent="0.25">
      <c r="D19" s="40">
        <v>7220</v>
      </c>
      <c r="E19" s="40" t="s">
        <v>11</v>
      </c>
      <c r="F19" s="40">
        <f>J8</f>
        <v>0</v>
      </c>
      <c r="G19" s="40">
        <v>3</v>
      </c>
      <c r="H19" s="40">
        <v>2</v>
      </c>
      <c r="I19" s="41">
        <v>2</v>
      </c>
      <c r="J19" s="40">
        <v>3</v>
      </c>
      <c r="K19" s="42">
        <v>0</v>
      </c>
      <c r="L19" s="43">
        <f>(G19*J9)+(H19*K9)</f>
        <v>0</v>
      </c>
      <c r="M19" s="43">
        <f>L19*E8</f>
        <v>0</v>
      </c>
      <c r="N19" s="43">
        <f t="shared" si="0"/>
        <v>0</v>
      </c>
      <c r="O19" s="40" t="s">
        <v>46</v>
      </c>
    </row>
    <row r="20" spans="1:15" x14ac:dyDescent="0.25">
      <c r="D20" s="40">
        <v>7221</v>
      </c>
      <c r="E20" s="40" t="s">
        <v>12</v>
      </c>
      <c r="F20" s="40">
        <f>J8</f>
        <v>0</v>
      </c>
      <c r="G20" s="40">
        <v>2</v>
      </c>
      <c r="H20" s="40">
        <v>1</v>
      </c>
      <c r="I20" s="41">
        <v>0</v>
      </c>
      <c r="J20" s="40">
        <v>7</v>
      </c>
      <c r="K20" s="70">
        <v>200</v>
      </c>
      <c r="L20" s="59">
        <f>(G20*J9)+K9+K20</f>
        <v>200</v>
      </c>
      <c r="M20" s="43">
        <f>L20*E10</f>
        <v>0</v>
      </c>
      <c r="N20" s="43">
        <f t="shared" si="0"/>
        <v>200</v>
      </c>
      <c r="O20" s="66" t="s">
        <v>47</v>
      </c>
    </row>
    <row r="21" spans="1:15" x14ac:dyDescent="0.25">
      <c r="D21" s="40">
        <v>7222</v>
      </c>
      <c r="E21" s="40" t="s">
        <v>13</v>
      </c>
      <c r="F21" s="40">
        <f>I8</f>
        <v>0</v>
      </c>
      <c r="G21" s="40">
        <v>3</v>
      </c>
      <c r="H21" s="40">
        <v>1</v>
      </c>
      <c r="I21" s="41">
        <v>1</v>
      </c>
      <c r="J21" s="40">
        <v>5</v>
      </c>
      <c r="K21" s="58">
        <v>50</v>
      </c>
      <c r="L21" s="43">
        <f>(G21*I9)+K9+K21</f>
        <v>50</v>
      </c>
      <c r="M21" s="43">
        <f>L21*E9</f>
        <v>0</v>
      </c>
      <c r="N21" s="43">
        <f t="shared" si="0"/>
        <v>50</v>
      </c>
      <c r="O21" s="40" t="s">
        <v>47</v>
      </c>
    </row>
    <row r="22" spans="1:15" x14ac:dyDescent="0.25">
      <c r="D22" s="40">
        <v>7223</v>
      </c>
      <c r="E22" s="40" t="s">
        <v>14</v>
      </c>
      <c r="F22" s="40">
        <f>H8</f>
        <v>0</v>
      </c>
      <c r="G22" s="40">
        <v>1</v>
      </c>
      <c r="H22" s="40">
        <v>0</v>
      </c>
      <c r="I22" s="41">
        <v>0</v>
      </c>
      <c r="J22" s="40">
        <v>3</v>
      </c>
      <c r="K22" s="58">
        <v>10</v>
      </c>
      <c r="L22" s="43">
        <f>H9+K22</f>
        <v>10</v>
      </c>
      <c r="M22" s="43">
        <f>L22*E8</f>
        <v>0</v>
      </c>
      <c r="N22" s="43">
        <f t="shared" si="0"/>
        <v>10</v>
      </c>
      <c r="O22" s="40" t="s">
        <v>48</v>
      </c>
    </row>
    <row r="23" spans="1:15" x14ac:dyDescent="0.25">
      <c r="D23" s="66">
        <v>7224</v>
      </c>
      <c r="E23" s="40" t="s">
        <v>40</v>
      </c>
      <c r="F23" s="40">
        <f>H8</f>
        <v>0</v>
      </c>
      <c r="G23" s="40">
        <v>1</v>
      </c>
      <c r="H23" s="40">
        <v>0</v>
      </c>
      <c r="I23" s="40">
        <v>2</v>
      </c>
      <c r="J23" s="40">
        <v>7</v>
      </c>
      <c r="K23" s="60">
        <v>20</v>
      </c>
      <c r="L23" s="43">
        <f>H9+K23</f>
        <v>20</v>
      </c>
      <c r="M23" s="43">
        <f>L23*E10</f>
        <v>0</v>
      </c>
      <c r="N23" s="43">
        <f t="shared" si="0"/>
        <v>20</v>
      </c>
      <c r="O23" s="40" t="s">
        <v>46</v>
      </c>
    </row>
    <row r="24" spans="1:15" x14ac:dyDescent="0.25">
      <c r="D24" s="40">
        <v>7225</v>
      </c>
      <c r="E24" s="44" t="s">
        <v>41</v>
      </c>
      <c r="F24" s="40">
        <f>J8</f>
        <v>0</v>
      </c>
      <c r="G24" s="40">
        <v>2</v>
      </c>
      <c r="H24" s="40">
        <v>0</v>
      </c>
      <c r="I24" s="40">
        <v>0</v>
      </c>
      <c r="J24" s="40">
        <v>5</v>
      </c>
      <c r="K24" s="60">
        <v>70</v>
      </c>
      <c r="L24" s="43">
        <f>G24*I9+K24</f>
        <v>70</v>
      </c>
      <c r="M24" s="43">
        <f>L24*E9</f>
        <v>0</v>
      </c>
      <c r="N24" s="43">
        <f t="shared" si="0"/>
        <v>70</v>
      </c>
      <c r="O24" s="40" t="s">
        <v>46</v>
      </c>
    </row>
    <row r="25" spans="1:15" x14ac:dyDescent="0.25">
      <c r="D25" s="66">
        <v>7226</v>
      </c>
      <c r="E25" s="67" t="s">
        <v>42</v>
      </c>
      <c r="F25" s="40">
        <f>I8</f>
        <v>0</v>
      </c>
      <c r="G25" s="40">
        <v>3</v>
      </c>
      <c r="H25" s="40">
        <v>1</v>
      </c>
      <c r="I25" s="40">
        <v>1</v>
      </c>
      <c r="J25" s="61">
        <v>3</v>
      </c>
      <c r="K25" s="60">
        <v>30</v>
      </c>
      <c r="L25" s="43">
        <f>K25+(G25*I9)+K9</f>
        <v>30</v>
      </c>
      <c r="M25" s="43">
        <f>L25*E8</f>
        <v>0</v>
      </c>
      <c r="N25" s="43">
        <f t="shared" si="0"/>
        <v>30</v>
      </c>
      <c r="O25" s="40" t="s">
        <v>48</v>
      </c>
    </row>
    <row r="26" spans="1:15" x14ac:dyDescent="0.25">
      <c r="D26" s="66">
        <v>7227</v>
      </c>
      <c r="E26" s="67" t="s">
        <v>43</v>
      </c>
      <c r="F26" s="40">
        <f>H8</f>
        <v>0</v>
      </c>
      <c r="G26" s="40">
        <v>1</v>
      </c>
      <c r="H26" s="40">
        <v>2</v>
      </c>
      <c r="I26" s="40">
        <v>0</v>
      </c>
      <c r="J26" s="40">
        <v>5</v>
      </c>
      <c r="K26" s="43">
        <v>90</v>
      </c>
      <c r="L26" s="43">
        <f>H9+(H26*K9)+K26</f>
        <v>90</v>
      </c>
      <c r="M26" s="43">
        <f>L26*E9</f>
        <v>0</v>
      </c>
      <c r="N26" s="43">
        <f t="shared" si="0"/>
        <v>90</v>
      </c>
      <c r="O26" s="40" t="s">
        <v>47</v>
      </c>
    </row>
    <row r="27" spans="1:15" x14ac:dyDescent="0.25">
      <c r="D27" s="66">
        <v>7228</v>
      </c>
      <c r="E27" s="68" t="s">
        <v>44</v>
      </c>
      <c r="F27" s="40">
        <f>J8</f>
        <v>0</v>
      </c>
      <c r="G27" s="40">
        <v>4</v>
      </c>
      <c r="H27" s="40">
        <v>3</v>
      </c>
      <c r="I27" s="40">
        <v>2</v>
      </c>
      <c r="J27" s="40">
        <v>3</v>
      </c>
      <c r="K27" s="62">
        <v>30</v>
      </c>
      <c r="L27" s="62">
        <f>(G27*J9)+(H27*K9)+K27</f>
        <v>30</v>
      </c>
      <c r="M27" s="43">
        <f>L27*E8</f>
        <v>0</v>
      </c>
      <c r="N27" s="43">
        <f t="shared" si="0"/>
        <v>30</v>
      </c>
      <c r="O27" s="73" t="s">
        <v>48</v>
      </c>
    </row>
    <row r="29" spans="1:15" x14ac:dyDescent="0.25">
      <c r="A29" s="78" t="s">
        <v>56</v>
      </c>
      <c r="B29">
        <f>HLOOKUP("Kids (Under 16)", D12:I27,14,TRUE)</f>
        <v>1</v>
      </c>
    </row>
  </sheetData>
  <mergeCells count="1">
    <mergeCell ref="A1:H1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topLeftCell="F6" zoomScaleNormal="100" workbookViewId="0">
      <selection activeCell="N8" sqref="N8"/>
    </sheetView>
  </sheetViews>
  <sheetFormatPr defaultColWidth="10.875" defaultRowHeight="15" x14ac:dyDescent="0.2"/>
  <cols>
    <col min="1" max="1" width="25.875" style="1" customWidth="1"/>
    <col min="2" max="2" width="18.625" style="1" customWidth="1"/>
    <col min="3" max="3" width="19.625" style="1" customWidth="1"/>
    <col min="4" max="4" width="13.625" style="1" customWidth="1"/>
    <col min="5" max="5" width="18" style="1" customWidth="1"/>
    <col min="6" max="6" width="18.875" style="1" customWidth="1"/>
    <col min="7" max="7" width="19.375" style="1" customWidth="1"/>
    <col min="8" max="8" width="16.375" style="1" customWidth="1"/>
    <col min="9" max="9" width="17.5" style="1" customWidth="1"/>
    <col min="10" max="10" width="13" style="1" bestFit="1" customWidth="1"/>
    <col min="11" max="11" width="16" style="1" customWidth="1"/>
    <col min="12" max="12" width="19" style="1" customWidth="1"/>
    <col min="13" max="16384" width="10.875" style="1"/>
  </cols>
  <sheetData>
    <row r="1" spans="1:14" ht="62.1" customHeight="1" x14ac:dyDescent="0.45">
      <c r="A1" s="75" t="s">
        <v>0</v>
      </c>
      <c r="B1" s="76"/>
      <c r="C1" s="76"/>
      <c r="D1" s="76"/>
      <c r="E1" s="76"/>
      <c r="F1" s="76"/>
      <c r="G1" s="76"/>
      <c r="H1" s="76"/>
      <c r="I1" s="30"/>
      <c r="J1" s="27"/>
      <c r="K1" s="16"/>
      <c r="M1" s="16"/>
    </row>
    <row r="2" spans="1:14" ht="18.75" x14ac:dyDescent="0.3">
      <c r="A2" s="46" t="s">
        <v>20</v>
      </c>
      <c r="B2" s="6"/>
      <c r="E2" s="46" t="s">
        <v>18</v>
      </c>
      <c r="F2" s="6"/>
      <c r="G2" s="6"/>
      <c r="H2" s="6"/>
      <c r="I2" s="6"/>
      <c r="J2" s="29"/>
      <c r="K2" s="19"/>
      <c r="L2" s="18"/>
      <c r="M2" s="28"/>
      <c r="N2" s="35"/>
    </row>
    <row r="3" spans="1:14" x14ac:dyDescent="0.2">
      <c r="A3" s="8" t="s">
        <v>21</v>
      </c>
      <c r="B3" s="9">
        <v>0.1</v>
      </c>
      <c r="E3" s="8" t="s">
        <v>1</v>
      </c>
      <c r="F3" s="8" t="s">
        <v>2</v>
      </c>
      <c r="G3" s="8" t="s">
        <v>15</v>
      </c>
      <c r="H3" s="8" t="s">
        <v>19</v>
      </c>
      <c r="I3" s="8" t="s">
        <v>25</v>
      </c>
      <c r="J3" s="13"/>
      <c r="K3" s="20"/>
      <c r="L3" s="13"/>
      <c r="M3" s="18"/>
      <c r="N3" s="35"/>
    </row>
    <row r="4" spans="1:14" x14ac:dyDescent="0.2">
      <c r="A4" s="8" t="s">
        <v>22</v>
      </c>
      <c r="B4" s="9">
        <v>0.2</v>
      </c>
      <c r="E4" s="7">
        <v>1200</v>
      </c>
      <c r="F4" s="7">
        <v>1500</v>
      </c>
      <c r="G4" s="7">
        <v>2000</v>
      </c>
      <c r="H4" s="7">
        <v>200</v>
      </c>
      <c r="I4" s="12" t="s">
        <v>24</v>
      </c>
      <c r="J4" s="31"/>
      <c r="K4" s="32"/>
      <c r="L4" s="33"/>
      <c r="M4" s="20"/>
    </row>
    <row r="5" spans="1:14" x14ac:dyDescent="0.2">
      <c r="A5" s="8" t="s">
        <v>23</v>
      </c>
      <c r="B5" s="9">
        <v>0.3</v>
      </c>
      <c r="C5" s="2"/>
      <c r="K5" s="34"/>
    </row>
    <row r="6" spans="1:14" x14ac:dyDescent="0.2">
      <c r="A6" s="11"/>
      <c r="B6" s="10"/>
      <c r="C6" s="2"/>
      <c r="E6" s="4"/>
    </row>
    <row r="7" spans="1:14" x14ac:dyDescent="0.2">
      <c r="A7" s="37" t="s">
        <v>3</v>
      </c>
      <c r="B7" s="38" t="s">
        <v>4</v>
      </c>
      <c r="C7" s="38" t="s">
        <v>16</v>
      </c>
      <c r="D7" s="38" t="s">
        <v>17</v>
      </c>
      <c r="E7" s="39" t="s">
        <v>19</v>
      </c>
      <c r="F7" s="38" t="s">
        <v>25</v>
      </c>
      <c r="G7" s="38" t="s">
        <v>26</v>
      </c>
      <c r="H7" s="38" t="s">
        <v>30</v>
      </c>
      <c r="I7" s="38" t="s">
        <v>27</v>
      </c>
      <c r="J7" s="38" t="s">
        <v>28</v>
      </c>
      <c r="K7" s="38" t="s">
        <v>29</v>
      </c>
      <c r="L7" s="51" t="s">
        <v>45</v>
      </c>
      <c r="M7" s="1" t="s">
        <v>64</v>
      </c>
    </row>
    <row r="8" spans="1:14" x14ac:dyDescent="0.2">
      <c r="A8" s="40">
        <v>7214</v>
      </c>
      <c r="B8" s="40" t="s">
        <v>5</v>
      </c>
      <c r="C8" s="45" t="str">
        <f>E3</f>
        <v>3rd Class</v>
      </c>
      <c r="D8" s="40">
        <v>2</v>
      </c>
      <c r="E8" s="40">
        <v>1</v>
      </c>
      <c r="F8" s="41">
        <v>1</v>
      </c>
      <c r="G8" s="40">
        <v>3</v>
      </c>
      <c r="H8" s="58">
        <v>30</v>
      </c>
      <c r="I8" s="43">
        <f>(D8*E4)+H4+H8</f>
        <v>2630</v>
      </c>
      <c r="J8" s="43">
        <f>I8*B3</f>
        <v>263</v>
      </c>
      <c r="K8" s="43">
        <f t="shared" ref="K8:K22" si="0">I8-J8</f>
        <v>2367</v>
      </c>
      <c r="L8" s="66" t="s">
        <v>46</v>
      </c>
      <c r="M8" s="1">
        <f>COUNTIF(K8:K22, "&gt;1000")</f>
        <v>13</v>
      </c>
    </row>
    <row r="9" spans="1:14" x14ac:dyDescent="0.2">
      <c r="A9" s="40">
        <v>7215</v>
      </c>
      <c r="B9" s="40" t="s">
        <v>6</v>
      </c>
      <c r="C9" s="40" t="str">
        <f>G3</f>
        <v>1st Class</v>
      </c>
      <c r="D9" s="40">
        <v>1</v>
      </c>
      <c r="E9" s="40">
        <v>0</v>
      </c>
      <c r="F9" s="41">
        <v>0</v>
      </c>
      <c r="G9" s="40">
        <v>5</v>
      </c>
      <c r="H9" s="42">
        <v>0</v>
      </c>
      <c r="I9" s="43">
        <f>G4</f>
        <v>2000</v>
      </c>
      <c r="J9" s="43">
        <f>I9*B4</f>
        <v>400</v>
      </c>
      <c r="K9" s="43">
        <f t="shared" si="0"/>
        <v>1600</v>
      </c>
      <c r="L9" s="40" t="s">
        <v>47</v>
      </c>
      <c r="M9" s="1">
        <f t="shared" ref="M9:M22" si="1">COUNTIF(K9:K23, "&gt;1000")</f>
        <v>12</v>
      </c>
    </row>
    <row r="10" spans="1:14" x14ac:dyDescent="0.2">
      <c r="A10" s="40">
        <v>7216</v>
      </c>
      <c r="B10" s="40" t="s">
        <v>7</v>
      </c>
      <c r="C10" s="40" t="str">
        <f>E3</f>
        <v>3rd Class</v>
      </c>
      <c r="D10" s="40">
        <v>4</v>
      </c>
      <c r="E10" s="40">
        <v>1</v>
      </c>
      <c r="F10" s="41">
        <v>2</v>
      </c>
      <c r="G10" s="40">
        <v>3</v>
      </c>
      <c r="H10" s="58">
        <v>40</v>
      </c>
      <c r="I10" s="43">
        <f>(D10*E4)+H4+H10</f>
        <v>5040</v>
      </c>
      <c r="J10" s="43">
        <f>I10*B3</f>
        <v>504</v>
      </c>
      <c r="K10" s="43">
        <f t="shared" si="0"/>
        <v>4536</v>
      </c>
      <c r="L10" s="40" t="s">
        <v>48</v>
      </c>
      <c r="M10" s="1">
        <f t="shared" si="1"/>
        <v>11</v>
      </c>
    </row>
    <row r="11" spans="1:14" x14ac:dyDescent="0.2">
      <c r="A11" s="40">
        <v>7217</v>
      </c>
      <c r="B11" s="40" t="s">
        <v>8</v>
      </c>
      <c r="C11" s="40" t="str">
        <f>F3</f>
        <v>2nd Class</v>
      </c>
      <c r="D11" s="40">
        <v>2</v>
      </c>
      <c r="E11" s="40">
        <v>2</v>
      </c>
      <c r="F11" s="41">
        <v>0</v>
      </c>
      <c r="G11" s="40">
        <v>7</v>
      </c>
      <c r="H11" s="58">
        <v>100</v>
      </c>
      <c r="I11" s="43">
        <f>(D11*F4)+(E11*H4)+H11</f>
        <v>3500</v>
      </c>
      <c r="J11" s="43">
        <f>I11*B5</f>
        <v>1050</v>
      </c>
      <c r="K11" s="59">
        <f t="shared" si="0"/>
        <v>2450</v>
      </c>
      <c r="L11" s="40" t="s">
        <v>47</v>
      </c>
      <c r="M11" s="1">
        <f t="shared" si="1"/>
        <v>10</v>
      </c>
    </row>
    <row r="12" spans="1:14" x14ac:dyDescent="0.2">
      <c r="A12" s="40">
        <v>7218</v>
      </c>
      <c r="B12" s="40" t="s">
        <v>9</v>
      </c>
      <c r="C12" s="40" t="str">
        <f>E3</f>
        <v>3rd Class</v>
      </c>
      <c r="D12" s="40">
        <v>1</v>
      </c>
      <c r="E12" s="40">
        <v>0</v>
      </c>
      <c r="F12" s="41">
        <v>1</v>
      </c>
      <c r="G12" s="40">
        <v>7</v>
      </c>
      <c r="H12" s="58">
        <v>66</v>
      </c>
      <c r="I12" s="43">
        <f>E4+H12</f>
        <v>1266</v>
      </c>
      <c r="J12" s="43">
        <f>I12*B5</f>
        <v>379.8</v>
      </c>
      <c r="K12" s="43">
        <f t="shared" si="0"/>
        <v>886.2</v>
      </c>
      <c r="L12" s="40" t="s">
        <v>48</v>
      </c>
      <c r="M12" s="1">
        <f t="shared" si="1"/>
        <v>9</v>
      </c>
    </row>
    <row r="13" spans="1:14" x14ac:dyDescent="0.2">
      <c r="A13" s="40">
        <v>7219</v>
      </c>
      <c r="B13" s="40" t="s">
        <v>10</v>
      </c>
      <c r="C13" s="40" t="str">
        <f>E3</f>
        <v>3rd Class</v>
      </c>
      <c r="D13" s="40">
        <v>5</v>
      </c>
      <c r="E13" s="40">
        <v>4</v>
      </c>
      <c r="F13" s="41">
        <v>1</v>
      </c>
      <c r="G13" s="40">
        <v>5</v>
      </c>
      <c r="H13" s="58">
        <v>80</v>
      </c>
      <c r="I13" s="43">
        <f>(D13*E4)+(E13*H4)+H13</f>
        <v>6880</v>
      </c>
      <c r="J13" s="43">
        <f>I13*B4</f>
        <v>1376</v>
      </c>
      <c r="K13" s="43">
        <f t="shared" si="0"/>
        <v>5504</v>
      </c>
      <c r="L13" s="40" t="s">
        <v>47</v>
      </c>
      <c r="M13" s="1">
        <f t="shared" si="1"/>
        <v>9</v>
      </c>
    </row>
    <row r="14" spans="1:14" x14ac:dyDescent="0.2">
      <c r="A14" s="40">
        <v>7220</v>
      </c>
      <c r="B14" s="40" t="s">
        <v>11</v>
      </c>
      <c r="C14" s="40" t="str">
        <f>G3</f>
        <v>1st Class</v>
      </c>
      <c r="D14" s="40">
        <v>3</v>
      </c>
      <c r="E14" s="40">
        <v>2</v>
      </c>
      <c r="F14" s="41">
        <v>2</v>
      </c>
      <c r="G14" s="40">
        <v>3</v>
      </c>
      <c r="H14" s="42">
        <v>0</v>
      </c>
      <c r="I14" s="43">
        <f>(D14*G4)+(E14*H4)</f>
        <v>6400</v>
      </c>
      <c r="J14" s="43">
        <f>I14*B3</f>
        <v>640</v>
      </c>
      <c r="K14" s="43">
        <f t="shared" si="0"/>
        <v>5760</v>
      </c>
      <c r="L14" s="40" t="s">
        <v>46</v>
      </c>
      <c r="M14" s="1">
        <f t="shared" si="1"/>
        <v>8</v>
      </c>
    </row>
    <row r="15" spans="1:14" x14ac:dyDescent="0.2">
      <c r="A15" s="40">
        <v>7221</v>
      </c>
      <c r="B15" s="40" t="s">
        <v>12</v>
      </c>
      <c r="C15" s="40" t="str">
        <f>G3</f>
        <v>1st Class</v>
      </c>
      <c r="D15" s="40">
        <v>2</v>
      </c>
      <c r="E15" s="40">
        <v>1</v>
      </c>
      <c r="F15" s="41">
        <v>0</v>
      </c>
      <c r="G15" s="40">
        <v>7</v>
      </c>
      <c r="H15" s="70">
        <v>200</v>
      </c>
      <c r="I15" s="59">
        <f>(D15*G4)+H4+H15</f>
        <v>4400</v>
      </c>
      <c r="J15" s="43">
        <f>I15*B5</f>
        <v>1320</v>
      </c>
      <c r="K15" s="43">
        <f t="shared" si="0"/>
        <v>3080</v>
      </c>
      <c r="L15" s="66" t="s">
        <v>47</v>
      </c>
      <c r="M15" s="1">
        <f t="shared" si="1"/>
        <v>7</v>
      </c>
    </row>
    <row r="16" spans="1:14" x14ac:dyDescent="0.2">
      <c r="A16" s="40">
        <v>7222</v>
      </c>
      <c r="B16" s="40" t="s">
        <v>13</v>
      </c>
      <c r="C16" s="40" t="str">
        <f>F3</f>
        <v>2nd Class</v>
      </c>
      <c r="D16" s="40">
        <v>3</v>
      </c>
      <c r="E16" s="40">
        <v>1</v>
      </c>
      <c r="F16" s="41">
        <v>1</v>
      </c>
      <c r="G16" s="40">
        <v>5</v>
      </c>
      <c r="H16" s="58">
        <v>50</v>
      </c>
      <c r="I16" s="43">
        <f>(D16*F4)+H4+H16</f>
        <v>4750</v>
      </c>
      <c r="J16" s="43">
        <f>I16*B4</f>
        <v>950</v>
      </c>
      <c r="K16" s="43">
        <f t="shared" si="0"/>
        <v>3800</v>
      </c>
      <c r="L16" s="40" t="s">
        <v>47</v>
      </c>
      <c r="M16" s="1">
        <f t="shared" si="1"/>
        <v>6</v>
      </c>
    </row>
    <row r="17" spans="1:13" x14ac:dyDescent="0.2">
      <c r="A17" s="40">
        <v>7223</v>
      </c>
      <c r="B17" s="40" t="s">
        <v>14</v>
      </c>
      <c r="C17" s="40" t="str">
        <f>E3</f>
        <v>3rd Class</v>
      </c>
      <c r="D17" s="40">
        <v>1</v>
      </c>
      <c r="E17" s="40">
        <v>0</v>
      </c>
      <c r="F17" s="41">
        <v>0</v>
      </c>
      <c r="G17" s="40">
        <v>3</v>
      </c>
      <c r="H17" s="58">
        <v>10</v>
      </c>
      <c r="I17" s="43">
        <f>E4+H17</f>
        <v>1210</v>
      </c>
      <c r="J17" s="43">
        <f>I17*B3</f>
        <v>121</v>
      </c>
      <c r="K17" s="43">
        <f t="shared" si="0"/>
        <v>1089</v>
      </c>
      <c r="L17" s="40" t="s">
        <v>48</v>
      </c>
      <c r="M17" s="1">
        <f t="shared" si="1"/>
        <v>5</v>
      </c>
    </row>
    <row r="18" spans="1:13" x14ac:dyDescent="0.2">
      <c r="A18" s="66">
        <v>7224</v>
      </c>
      <c r="B18" s="40" t="s">
        <v>40</v>
      </c>
      <c r="C18" s="40" t="str">
        <f>E3</f>
        <v>3rd Class</v>
      </c>
      <c r="D18" s="40">
        <v>1</v>
      </c>
      <c r="E18" s="40">
        <v>0</v>
      </c>
      <c r="F18" s="40">
        <v>2</v>
      </c>
      <c r="G18" s="40">
        <v>7</v>
      </c>
      <c r="H18" s="60">
        <v>20</v>
      </c>
      <c r="I18" s="43">
        <f>E4+H18</f>
        <v>1220</v>
      </c>
      <c r="J18" s="43">
        <f>I18*B5</f>
        <v>366</v>
      </c>
      <c r="K18" s="43">
        <f t="shared" si="0"/>
        <v>854</v>
      </c>
      <c r="L18" s="40" t="s">
        <v>46</v>
      </c>
      <c r="M18" s="1">
        <f t="shared" si="1"/>
        <v>4</v>
      </c>
    </row>
    <row r="19" spans="1:13" x14ac:dyDescent="0.2">
      <c r="A19" s="40">
        <v>7225</v>
      </c>
      <c r="B19" s="44" t="s">
        <v>41</v>
      </c>
      <c r="C19" s="40" t="str">
        <f>G3</f>
        <v>1st Class</v>
      </c>
      <c r="D19" s="40">
        <v>2</v>
      </c>
      <c r="E19" s="40">
        <v>0</v>
      </c>
      <c r="F19" s="40">
        <v>0</v>
      </c>
      <c r="G19" s="40">
        <v>5</v>
      </c>
      <c r="H19" s="60">
        <v>70</v>
      </c>
      <c r="I19" s="43">
        <f>D19*F4+H19</f>
        <v>3070</v>
      </c>
      <c r="J19" s="43">
        <f>I19*B4</f>
        <v>614</v>
      </c>
      <c r="K19" s="43">
        <f t="shared" si="0"/>
        <v>2456</v>
      </c>
      <c r="L19" s="40" t="s">
        <v>46</v>
      </c>
      <c r="M19" s="1">
        <f t="shared" si="1"/>
        <v>4</v>
      </c>
    </row>
    <row r="20" spans="1:13" x14ac:dyDescent="0.2">
      <c r="A20" s="66">
        <v>7226</v>
      </c>
      <c r="B20" s="67" t="s">
        <v>42</v>
      </c>
      <c r="C20" s="40" t="str">
        <f>F3</f>
        <v>2nd Class</v>
      </c>
      <c r="D20" s="40">
        <v>3</v>
      </c>
      <c r="E20" s="40">
        <v>1</v>
      </c>
      <c r="F20" s="40">
        <v>1</v>
      </c>
      <c r="G20" s="61">
        <v>3</v>
      </c>
      <c r="H20" s="60">
        <v>30</v>
      </c>
      <c r="I20" s="43">
        <f>H20+(D20*F4)+H4</f>
        <v>4730</v>
      </c>
      <c r="J20" s="43">
        <f>I20*B3</f>
        <v>473</v>
      </c>
      <c r="K20" s="43">
        <f t="shared" si="0"/>
        <v>4257</v>
      </c>
      <c r="L20" s="40" t="s">
        <v>48</v>
      </c>
      <c r="M20" s="1">
        <f t="shared" si="1"/>
        <v>3</v>
      </c>
    </row>
    <row r="21" spans="1:13" x14ac:dyDescent="0.2">
      <c r="A21" s="66">
        <v>7227</v>
      </c>
      <c r="B21" s="67" t="s">
        <v>43</v>
      </c>
      <c r="C21" s="40" t="str">
        <f>E3</f>
        <v>3rd Class</v>
      </c>
      <c r="D21" s="40">
        <v>1</v>
      </c>
      <c r="E21" s="40">
        <v>2</v>
      </c>
      <c r="F21" s="40">
        <v>0</v>
      </c>
      <c r="G21" s="40">
        <v>5</v>
      </c>
      <c r="H21" s="43">
        <v>90</v>
      </c>
      <c r="I21" s="43">
        <f>E4+(E21*H4)+H21</f>
        <v>1690</v>
      </c>
      <c r="J21" s="43">
        <f>I21*B4</f>
        <v>338</v>
      </c>
      <c r="K21" s="43">
        <f t="shared" si="0"/>
        <v>1352</v>
      </c>
      <c r="L21" s="40" t="s">
        <v>47</v>
      </c>
      <c r="M21" s="1">
        <f t="shared" si="1"/>
        <v>2</v>
      </c>
    </row>
    <row r="22" spans="1:13" x14ac:dyDescent="0.2">
      <c r="A22" s="66">
        <v>7228</v>
      </c>
      <c r="B22" s="68" t="s">
        <v>44</v>
      </c>
      <c r="C22" s="40" t="str">
        <f>G3</f>
        <v>1st Class</v>
      </c>
      <c r="D22" s="40">
        <v>4</v>
      </c>
      <c r="E22" s="40">
        <v>3</v>
      </c>
      <c r="F22" s="40">
        <v>2</v>
      </c>
      <c r="G22" s="40">
        <v>3</v>
      </c>
      <c r="H22" s="62">
        <v>30</v>
      </c>
      <c r="I22" s="62">
        <f>(D22*G4)+(E22*H4)+H22</f>
        <v>8630</v>
      </c>
      <c r="J22" s="43">
        <f>I22*B3</f>
        <v>863</v>
      </c>
      <c r="K22" s="43">
        <f t="shared" si="0"/>
        <v>7767</v>
      </c>
      <c r="L22" s="73" t="s">
        <v>48</v>
      </c>
      <c r="M22" s="1">
        <f t="shared" si="1"/>
        <v>1</v>
      </c>
    </row>
    <row r="23" spans="1:13" x14ac:dyDescent="0.2">
      <c r="A23" s="57"/>
      <c r="B23" s="14"/>
      <c r="C23" s="3"/>
      <c r="D23" s="3"/>
      <c r="E23" s="3"/>
      <c r="F23" s="3"/>
      <c r="G23" s="3"/>
      <c r="H23" s="20"/>
      <c r="I23" s="21"/>
      <c r="J23" s="18"/>
      <c r="K23" s="20"/>
      <c r="L23" s="36"/>
    </row>
    <row r="24" spans="1:13" x14ac:dyDescent="0.2">
      <c r="A24" s="48" t="s">
        <v>31</v>
      </c>
      <c r="B24" s="49">
        <f>AVERAGE(G8:G22)</f>
        <v>4.7333333333333334</v>
      </c>
      <c r="C24" s="3"/>
      <c r="D24" s="3"/>
      <c r="E24" s="3"/>
      <c r="F24" s="3"/>
      <c r="G24" s="17"/>
      <c r="H24" s="20"/>
      <c r="I24" s="22"/>
      <c r="J24" s="25"/>
      <c r="K24" s="20"/>
      <c r="L24" s="25"/>
      <c r="M24" s="27"/>
    </row>
    <row r="25" spans="1:13" x14ac:dyDescent="0.2">
      <c r="A25" s="51" t="s">
        <v>32</v>
      </c>
      <c r="B25" s="52">
        <f>MAX(K8:K22)</f>
        <v>7767</v>
      </c>
      <c r="C25" s="3"/>
      <c r="D25" s="3"/>
      <c r="E25" s="3"/>
      <c r="F25" s="3"/>
      <c r="G25" s="17"/>
      <c r="H25" s="23"/>
      <c r="I25" s="24"/>
      <c r="J25" s="23"/>
      <c r="K25" s="26"/>
      <c r="L25" s="20"/>
    </row>
    <row r="26" spans="1:13" x14ac:dyDescent="0.2">
      <c r="A26" s="51" t="s">
        <v>33</v>
      </c>
      <c r="B26" s="52">
        <f>MIN(K8:K22)</f>
        <v>854</v>
      </c>
      <c r="C26" s="3"/>
      <c r="D26" s="3"/>
      <c r="E26" s="3"/>
      <c r="F26" s="3"/>
      <c r="G26" s="3"/>
      <c r="H26" s="5"/>
      <c r="K26" s="15"/>
      <c r="L26" s="15"/>
    </row>
    <row r="27" spans="1:13" x14ac:dyDescent="0.2">
      <c r="A27" s="51" t="s">
        <v>34</v>
      </c>
      <c r="B27" s="53">
        <f>SUM(H8:H21)</f>
        <v>786</v>
      </c>
      <c r="C27" s="3"/>
      <c r="D27" s="3"/>
      <c r="E27" s="3"/>
      <c r="F27" s="3"/>
      <c r="G27" s="3"/>
      <c r="H27" s="5"/>
    </row>
    <row r="28" spans="1:13" x14ac:dyDescent="0.2">
      <c r="A28" s="51" t="s">
        <v>37</v>
      </c>
      <c r="B28" s="54">
        <f>SUMIF(C8:C22, "1st Class", D8:D22)</f>
        <v>12</v>
      </c>
      <c r="C28" s="3"/>
      <c r="D28" s="3"/>
      <c r="E28" s="3"/>
      <c r="F28" s="3"/>
      <c r="G28" s="3"/>
      <c r="H28" s="5"/>
    </row>
    <row r="29" spans="1:13" x14ac:dyDescent="0.2">
      <c r="A29" s="51" t="s">
        <v>36</v>
      </c>
      <c r="B29" s="54">
        <f>SUMIF(C8:C22, "2nd Class",D8:D22)</f>
        <v>8</v>
      </c>
      <c r="C29" s="47"/>
      <c r="D29" s="55"/>
      <c r="E29" s="63"/>
      <c r="F29" s="3"/>
      <c r="G29" s="3"/>
      <c r="H29" s="5"/>
    </row>
    <row r="30" spans="1:13" x14ac:dyDescent="0.2">
      <c r="A30" s="51" t="s">
        <v>35</v>
      </c>
      <c r="B30" s="54">
        <f>SUMIF(C8:C22,"3rd class",D8:D22)</f>
        <v>15</v>
      </c>
      <c r="C30" s="50"/>
      <c r="D30" s="55"/>
      <c r="E30" s="64"/>
      <c r="F30" s="3"/>
      <c r="G30" s="3"/>
      <c r="H30" s="5"/>
    </row>
    <row r="31" spans="1:13" x14ac:dyDescent="0.2">
      <c r="A31" s="51" t="s">
        <v>38</v>
      </c>
      <c r="B31" s="54">
        <f>COUNT(E8:E22,F8:F22)</f>
        <v>30</v>
      </c>
      <c r="C31" s="35"/>
      <c r="D31" s="55"/>
      <c r="E31" s="64"/>
    </row>
    <row r="32" spans="1:13" x14ac:dyDescent="0.2">
      <c r="A32" s="51" t="s">
        <v>39</v>
      </c>
      <c r="B32" s="52">
        <f>SUM(J8:J22)</f>
        <v>9657.7999999999993</v>
      </c>
      <c r="C32" s="35"/>
      <c r="D32" s="55"/>
      <c r="E32" s="65"/>
    </row>
    <row r="33" spans="1:6" x14ac:dyDescent="0.2">
      <c r="A33" s="51" t="s">
        <v>50</v>
      </c>
      <c r="B33" s="66">
        <f>COUNTIF(L8:L22, "Paypal")</f>
        <v>6</v>
      </c>
      <c r="C33" s="69"/>
      <c r="D33" s="55"/>
      <c r="E33" s="56"/>
    </row>
    <row r="34" spans="1:6" x14ac:dyDescent="0.2">
      <c r="A34" s="38" t="s">
        <v>49</v>
      </c>
      <c r="B34" s="40">
        <f>COUNTIF(L9:L23, "Apple Pay")</f>
        <v>3</v>
      </c>
      <c r="C34" s="35"/>
      <c r="D34" s="55"/>
      <c r="E34" s="56"/>
    </row>
    <row r="35" spans="1:6" x14ac:dyDescent="0.2">
      <c r="A35" s="38" t="s">
        <v>51</v>
      </c>
      <c r="B35" s="40">
        <f>COUNTIF(L10:L24, "Mastercard")</f>
        <v>5</v>
      </c>
      <c r="C35" s="35"/>
      <c r="D35" s="55"/>
      <c r="E35" s="56"/>
    </row>
    <row r="36" spans="1:6" x14ac:dyDescent="0.2">
      <c r="C36" s="35"/>
      <c r="D36" s="55"/>
      <c r="E36" s="56"/>
      <c r="F36" s="27"/>
    </row>
    <row r="37" spans="1:6" x14ac:dyDescent="0.2">
      <c r="C37" s="27"/>
      <c r="D37" s="55"/>
      <c r="E37" s="64"/>
    </row>
  </sheetData>
  <mergeCells count="1">
    <mergeCell ref="A1:H1"/>
  </mergeCells>
  <conditionalFormatting sqref="C9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{5E32A354-4DED-4CAA-BF4D-ED2F269B07F5}</x14:id>
        </ext>
      </extLst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E32A354-4DED-4CAA-BF4D-ED2F269B07F5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C9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topLeftCell="B6" zoomScaleNormal="100" workbookViewId="0">
      <selection activeCell="F24" sqref="F24"/>
    </sheetView>
  </sheetViews>
  <sheetFormatPr defaultColWidth="10.875" defaultRowHeight="15" x14ac:dyDescent="0.2"/>
  <cols>
    <col min="1" max="1" width="25.875" style="1" customWidth="1"/>
    <col min="2" max="2" width="18.625" style="1" customWidth="1"/>
    <col min="3" max="3" width="19.625" style="1" customWidth="1"/>
    <col min="4" max="4" width="13.625" style="1" customWidth="1"/>
    <col min="5" max="5" width="18" style="1" customWidth="1"/>
    <col min="6" max="6" width="18.875" style="1" customWidth="1"/>
    <col min="7" max="7" width="19.375" style="1" customWidth="1"/>
    <col min="8" max="8" width="16.375" style="1" customWidth="1"/>
    <col min="9" max="9" width="17.5" style="1" customWidth="1"/>
    <col min="10" max="10" width="13" style="1" bestFit="1" customWidth="1"/>
    <col min="11" max="11" width="16" style="1" customWidth="1"/>
    <col min="12" max="12" width="19" style="1" customWidth="1"/>
    <col min="13" max="16384" width="10.875" style="1"/>
  </cols>
  <sheetData>
    <row r="1" spans="1:14" ht="62.1" customHeight="1" x14ac:dyDescent="0.45">
      <c r="A1" s="75" t="s">
        <v>0</v>
      </c>
      <c r="B1" s="76"/>
      <c r="C1" s="76"/>
      <c r="D1" s="76"/>
      <c r="E1" s="76"/>
      <c r="F1" s="76"/>
      <c r="G1" s="76"/>
      <c r="H1" s="76"/>
      <c r="I1" s="30"/>
      <c r="J1" s="27"/>
      <c r="K1" s="16"/>
      <c r="M1" s="16"/>
    </row>
    <row r="2" spans="1:14" ht="18.75" x14ac:dyDescent="0.3">
      <c r="A2" s="46" t="s">
        <v>20</v>
      </c>
      <c r="B2" s="6"/>
      <c r="E2" s="46" t="s">
        <v>18</v>
      </c>
      <c r="F2" s="6"/>
      <c r="G2" s="6"/>
      <c r="H2" s="6"/>
      <c r="I2" s="6"/>
      <c r="J2" s="29"/>
      <c r="K2" s="19"/>
      <c r="L2" s="18"/>
      <c r="M2" s="28"/>
      <c r="N2" s="35"/>
    </row>
    <row r="3" spans="1:14" x14ac:dyDescent="0.2">
      <c r="A3" s="8" t="s">
        <v>21</v>
      </c>
      <c r="B3" s="9">
        <v>0.1</v>
      </c>
      <c r="E3" s="8" t="s">
        <v>1</v>
      </c>
      <c r="F3" s="8" t="s">
        <v>2</v>
      </c>
      <c r="G3" s="8" t="s">
        <v>15</v>
      </c>
      <c r="H3" s="8" t="s">
        <v>19</v>
      </c>
      <c r="I3" s="8" t="s">
        <v>25</v>
      </c>
      <c r="J3" s="13"/>
      <c r="K3" s="20"/>
      <c r="L3" s="13"/>
      <c r="M3" s="18"/>
      <c r="N3" s="35"/>
    </row>
    <row r="4" spans="1:14" x14ac:dyDescent="0.2">
      <c r="A4" s="8" t="s">
        <v>22</v>
      </c>
      <c r="B4" s="9">
        <v>0.2</v>
      </c>
      <c r="E4" s="7">
        <v>1200</v>
      </c>
      <c r="F4" s="7">
        <v>1500</v>
      </c>
      <c r="G4" s="7">
        <v>2000</v>
      </c>
      <c r="H4" s="7">
        <v>200</v>
      </c>
      <c r="I4" s="12" t="s">
        <v>24</v>
      </c>
      <c r="J4" s="31"/>
      <c r="K4" s="32"/>
      <c r="L4" s="33"/>
      <c r="M4" s="20"/>
    </row>
    <row r="5" spans="1:14" x14ac:dyDescent="0.2">
      <c r="A5" s="8" t="s">
        <v>23</v>
      </c>
      <c r="B5" s="9">
        <v>0.3</v>
      </c>
      <c r="C5" s="2"/>
      <c r="K5" s="34"/>
    </row>
    <row r="6" spans="1:14" x14ac:dyDescent="0.2">
      <c r="A6" s="11"/>
      <c r="B6" s="10"/>
      <c r="C6" s="2"/>
      <c r="E6" s="4"/>
    </row>
    <row r="7" spans="1:14" x14ac:dyDescent="0.2">
      <c r="A7" s="37" t="s">
        <v>3</v>
      </c>
      <c r="B7" s="38" t="s">
        <v>4</v>
      </c>
      <c r="C7" s="38" t="s">
        <v>16</v>
      </c>
      <c r="D7" s="38" t="s">
        <v>17</v>
      </c>
      <c r="E7" s="39" t="s">
        <v>19</v>
      </c>
      <c r="F7" s="38" t="s">
        <v>25</v>
      </c>
      <c r="G7" s="38" t="s">
        <v>26</v>
      </c>
      <c r="H7" s="38" t="s">
        <v>30</v>
      </c>
      <c r="I7" s="38" t="s">
        <v>27</v>
      </c>
      <c r="J7" s="38" t="s">
        <v>28</v>
      </c>
      <c r="K7" s="38" t="s">
        <v>29</v>
      </c>
      <c r="L7" s="51" t="s">
        <v>45</v>
      </c>
    </row>
    <row r="8" spans="1:14" x14ac:dyDescent="0.2">
      <c r="A8" s="40">
        <v>7214</v>
      </c>
      <c r="B8" s="40" t="s">
        <v>5</v>
      </c>
      <c r="C8" s="45" t="str">
        <f>E3</f>
        <v>3rd Class</v>
      </c>
      <c r="D8" s="40">
        <v>2</v>
      </c>
      <c r="E8" s="40">
        <v>1</v>
      </c>
      <c r="F8" s="41">
        <v>1</v>
      </c>
      <c r="G8" s="40">
        <v>3</v>
      </c>
      <c r="H8" s="58">
        <v>30</v>
      </c>
      <c r="I8" s="43">
        <f>(D8*E4)+H4+H8</f>
        <v>2630</v>
      </c>
      <c r="J8" s="43">
        <f>I8*B3</f>
        <v>263</v>
      </c>
      <c r="K8" s="43">
        <f t="shared" ref="K8:K22" si="0">I8-J8</f>
        <v>2367</v>
      </c>
      <c r="L8" s="66" t="s">
        <v>46</v>
      </c>
    </row>
    <row r="9" spans="1:14" x14ac:dyDescent="0.2">
      <c r="A9" s="40">
        <v>7215</v>
      </c>
      <c r="B9" s="40" t="s">
        <v>6</v>
      </c>
      <c r="C9" s="40" t="str">
        <f>G3</f>
        <v>1st Class</v>
      </c>
      <c r="D9" s="40">
        <v>1</v>
      </c>
      <c r="E9" s="40">
        <v>0</v>
      </c>
      <c r="F9" s="41">
        <v>0</v>
      </c>
      <c r="G9" s="40">
        <v>5</v>
      </c>
      <c r="H9" s="42">
        <v>0</v>
      </c>
      <c r="I9" s="43">
        <f>G4</f>
        <v>2000</v>
      </c>
      <c r="J9" s="43">
        <f>I9*B4</f>
        <v>400</v>
      </c>
      <c r="K9" s="43">
        <f t="shared" si="0"/>
        <v>1600</v>
      </c>
      <c r="L9" s="40" t="s">
        <v>47</v>
      </c>
    </row>
    <row r="10" spans="1:14" x14ac:dyDescent="0.2">
      <c r="A10" s="40">
        <v>7216</v>
      </c>
      <c r="B10" s="40" t="s">
        <v>7</v>
      </c>
      <c r="C10" s="40" t="str">
        <f>E3</f>
        <v>3rd Class</v>
      </c>
      <c r="D10" s="40">
        <v>4</v>
      </c>
      <c r="E10" s="40">
        <v>1</v>
      </c>
      <c r="F10" s="41">
        <v>2</v>
      </c>
      <c r="G10" s="40">
        <v>3</v>
      </c>
      <c r="H10" s="58">
        <v>40</v>
      </c>
      <c r="I10" s="43">
        <f>(D10*E4)+H4+H10</f>
        <v>5040</v>
      </c>
      <c r="J10" s="43">
        <f>I10*B3</f>
        <v>504</v>
      </c>
      <c r="K10" s="43">
        <f t="shared" si="0"/>
        <v>4536</v>
      </c>
      <c r="L10" s="40" t="s">
        <v>48</v>
      </c>
    </row>
    <row r="11" spans="1:14" x14ac:dyDescent="0.2">
      <c r="A11" s="40">
        <v>7217</v>
      </c>
      <c r="B11" s="40" t="s">
        <v>8</v>
      </c>
      <c r="C11" s="40" t="str">
        <f>F3</f>
        <v>2nd Class</v>
      </c>
      <c r="D11" s="40">
        <v>2</v>
      </c>
      <c r="E11" s="40">
        <v>2</v>
      </c>
      <c r="F11" s="41">
        <v>0</v>
      </c>
      <c r="G11" s="40">
        <v>7</v>
      </c>
      <c r="H11" s="58">
        <v>100</v>
      </c>
      <c r="I11" s="43">
        <f>(D11*F4)+(E11*H4)+H11</f>
        <v>3500</v>
      </c>
      <c r="J11" s="43">
        <f>I11*B5</f>
        <v>1050</v>
      </c>
      <c r="K11" s="59">
        <f t="shared" si="0"/>
        <v>2450</v>
      </c>
      <c r="L11" s="40" t="s">
        <v>47</v>
      </c>
    </row>
    <row r="12" spans="1:14" x14ac:dyDescent="0.2">
      <c r="A12" s="40">
        <v>7218</v>
      </c>
      <c r="B12" s="40" t="s">
        <v>9</v>
      </c>
      <c r="C12" s="40" t="str">
        <f>E3</f>
        <v>3rd Class</v>
      </c>
      <c r="D12" s="40">
        <v>1</v>
      </c>
      <c r="E12" s="40">
        <v>0</v>
      </c>
      <c r="F12" s="41">
        <v>1</v>
      </c>
      <c r="G12" s="40">
        <v>7</v>
      </c>
      <c r="H12" s="58">
        <v>66</v>
      </c>
      <c r="I12" s="43">
        <f>E4+H12</f>
        <v>1266</v>
      </c>
      <c r="J12" s="43">
        <f>I12*B5</f>
        <v>379.8</v>
      </c>
      <c r="K12" s="43">
        <f t="shared" si="0"/>
        <v>886.2</v>
      </c>
      <c r="L12" s="40" t="s">
        <v>48</v>
      </c>
    </row>
    <row r="13" spans="1:14" x14ac:dyDescent="0.2">
      <c r="A13" s="40">
        <v>7219</v>
      </c>
      <c r="B13" s="40" t="s">
        <v>10</v>
      </c>
      <c r="C13" s="40" t="str">
        <f>E3</f>
        <v>3rd Class</v>
      </c>
      <c r="D13" s="40">
        <v>5</v>
      </c>
      <c r="E13" s="40">
        <v>4</v>
      </c>
      <c r="F13" s="41">
        <v>1</v>
      </c>
      <c r="G13" s="40">
        <v>5</v>
      </c>
      <c r="H13" s="58">
        <v>80</v>
      </c>
      <c r="I13" s="43">
        <f>(D13*E4)+(E13*H4)+H13</f>
        <v>6880</v>
      </c>
      <c r="J13" s="43">
        <f>I13*B4</f>
        <v>1376</v>
      </c>
      <c r="K13" s="43">
        <f t="shared" si="0"/>
        <v>5504</v>
      </c>
      <c r="L13" s="40" t="s">
        <v>47</v>
      </c>
    </row>
    <row r="14" spans="1:14" x14ac:dyDescent="0.2">
      <c r="A14" s="40">
        <v>7220</v>
      </c>
      <c r="B14" s="40" t="s">
        <v>11</v>
      </c>
      <c r="C14" s="40" t="str">
        <f>G3</f>
        <v>1st Class</v>
      </c>
      <c r="D14" s="40">
        <v>3</v>
      </c>
      <c r="E14" s="40">
        <v>2</v>
      </c>
      <c r="F14" s="41">
        <v>2</v>
      </c>
      <c r="G14" s="40">
        <v>3</v>
      </c>
      <c r="H14" s="42">
        <v>0</v>
      </c>
      <c r="I14" s="43">
        <f>(D14*G4)+(E14*H4)</f>
        <v>6400</v>
      </c>
      <c r="J14" s="43">
        <f>I14*B3</f>
        <v>640</v>
      </c>
      <c r="K14" s="43">
        <f t="shared" si="0"/>
        <v>5760</v>
      </c>
      <c r="L14" s="40" t="s">
        <v>46</v>
      </c>
    </row>
    <row r="15" spans="1:14" x14ac:dyDescent="0.2">
      <c r="A15" s="40">
        <v>7221</v>
      </c>
      <c r="B15" s="40" t="s">
        <v>12</v>
      </c>
      <c r="C15" s="40" t="str">
        <f>G3</f>
        <v>1st Class</v>
      </c>
      <c r="D15" s="40">
        <v>2</v>
      </c>
      <c r="E15" s="40">
        <v>1</v>
      </c>
      <c r="F15" s="41">
        <v>0</v>
      </c>
      <c r="G15" s="40">
        <v>7</v>
      </c>
      <c r="H15" s="70">
        <v>200</v>
      </c>
      <c r="I15" s="59">
        <f>(D15*G4)+H4+H15</f>
        <v>4400</v>
      </c>
      <c r="J15" s="43">
        <f>I15*B5</f>
        <v>1320</v>
      </c>
      <c r="K15" s="43">
        <f t="shared" si="0"/>
        <v>3080</v>
      </c>
      <c r="L15" s="66" t="s">
        <v>47</v>
      </c>
    </row>
    <row r="16" spans="1:14" x14ac:dyDescent="0.2">
      <c r="A16" s="40">
        <v>7222</v>
      </c>
      <c r="B16" s="40" t="s">
        <v>13</v>
      </c>
      <c r="C16" s="40" t="str">
        <f>F3</f>
        <v>2nd Class</v>
      </c>
      <c r="D16" s="40">
        <v>3</v>
      </c>
      <c r="E16" s="40">
        <v>1</v>
      </c>
      <c r="F16" s="41">
        <v>1</v>
      </c>
      <c r="G16" s="40">
        <v>5</v>
      </c>
      <c r="H16" s="58">
        <v>50</v>
      </c>
      <c r="I16" s="43">
        <f>(D16*F4)+H4+H16</f>
        <v>4750</v>
      </c>
      <c r="J16" s="43">
        <f>I16*B4</f>
        <v>950</v>
      </c>
      <c r="K16" s="43">
        <f t="shared" si="0"/>
        <v>3800</v>
      </c>
      <c r="L16" s="40" t="s">
        <v>47</v>
      </c>
    </row>
    <row r="17" spans="1:13" x14ac:dyDescent="0.2">
      <c r="A17" s="40">
        <v>7223</v>
      </c>
      <c r="B17" s="40" t="s">
        <v>14</v>
      </c>
      <c r="C17" s="40" t="str">
        <f>E3</f>
        <v>3rd Class</v>
      </c>
      <c r="D17" s="40">
        <v>1</v>
      </c>
      <c r="E17" s="40">
        <v>0</v>
      </c>
      <c r="F17" s="41">
        <v>0</v>
      </c>
      <c r="G17" s="40">
        <v>3</v>
      </c>
      <c r="H17" s="58">
        <v>10</v>
      </c>
      <c r="I17" s="43">
        <f>E4+H17</f>
        <v>1210</v>
      </c>
      <c r="J17" s="43">
        <f>I17*B3</f>
        <v>121</v>
      </c>
      <c r="K17" s="43">
        <f t="shared" si="0"/>
        <v>1089</v>
      </c>
      <c r="L17" s="40" t="s">
        <v>48</v>
      </c>
    </row>
    <row r="18" spans="1:13" x14ac:dyDescent="0.2">
      <c r="A18" s="66">
        <v>7224</v>
      </c>
      <c r="B18" s="40" t="s">
        <v>40</v>
      </c>
      <c r="C18" s="40" t="str">
        <f>E3</f>
        <v>3rd Class</v>
      </c>
      <c r="D18" s="40">
        <v>1</v>
      </c>
      <c r="E18" s="40">
        <v>0</v>
      </c>
      <c r="F18" s="40">
        <v>2</v>
      </c>
      <c r="G18" s="40">
        <v>7</v>
      </c>
      <c r="H18" s="60">
        <v>20</v>
      </c>
      <c r="I18" s="43">
        <f>E4+H18</f>
        <v>1220</v>
      </c>
      <c r="J18" s="43">
        <f>I18*B5</f>
        <v>366</v>
      </c>
      <c r="K18" s="43">
        <f t="shared" si="0"/>
        <v>854</v>
      </c>
      <c r="L18" s="40" t="s">
        <v>46</v>
      </c>
    </row>
    <row r="19" spans="1:13" x14ac:dyDescent="0.2">
      <c r="A19" s="40">
        <v>7225</v>
      </c>
      <c r="B19" s="44" t="s">
        <v>41</v>
      </c>
      <c r="C19" s="40" t="str">
        <f>G3</f>
        <v>1st Class</v>
      </c>
      <c r="D19" s="40">
        <v>2</v>
      </c>
      <c r="E19" s="40">
        <v>0</v>
      </c>
      <c r="F19" s="40">
        <v>0</v>
      </c>
      <c r="G19" s="40">
        <v>5</v>
      </c>
      <c r="H19" s="60">
        <v>70</v>
      </c>
      <c r="I19" s="43">
        <f>D19*F4+H19</f>
        <v>3070</v>
      </c>
      <c r="J19" s="43">
        <f>I19*B4</f>
        <v>614</v>
      </c>
      <c r="K19" s="43">
        <f t="shared" si="0"/>
        <v>2456</v>
      </c>
      <c r="L19" s="40" t="s">
        <v>46</v>
      </c>
    </row>
    <row r="20" spans="1:13" x14ac:dyDescent="0.2">
      <c r="A20" s="66">
        <v>7226</v>
      </c>
      <c r="B20" s="67" t="s">
        <v>42</v>
      </c>
      <c r="C20" s="40" t="str">
        <f>F3</f>
        <v>2nd Class</v>
      </c>
      <c r="D20" s="40">
        <v>3</v>
      </c>
      <c r="E20" s="40">
        <v>1</v>
      </c>
      <c r="F20" s="40">
        <v>1</v>
      </c>
      <c r="G20" s="61">
        <v>3</v>
      </c>
      <c r="H20" s="60">
        <v>30</v>
      </c>
      <c r="I20" s="43">
        <f>H20+(D20*F4)+H4</f>
        <v>4730</v>
      </c>
      <c r="J20" s="43">
        <f>I20*B3</f>
        <v>473</v>
      </c>
      <c r="K20" s="43">
        <f t="shared" si="0"/>
        <v>4257</v>
      </c>
      <c r="L20" s="40" t="s">
        <v>48</v>
      </c>
    </row>
    <row r="21" spans="1:13" x14ac:dyDescent="0.2">
      <c r="A21" s="66">
        <v>7227</v>
      </c>
      <c r="B21" s="67" t="s">
        <v>43</v>
      </c>
      <c r="C21" s="40" t="str">
        <f>E3</f>
        <v>3rd Class</v>
      </c>
      <c r="D21" s="40">
        <v>1</v>
      </c>
      <c r="E21" s="40">
        <v>2</v>
      </c>
      <c r="F21" s="40">
        <v>0</v>
      </c>
      <c r="G21" s="40">
        <v>5</v>
      </c>
      <c r="H21" s="43">
        <v>90</v>
      </c>
      <c r="I21" s="43">
        <f>E4+(E21*H4)+H21</f>
        <v>1690</v>
      </c>
      <c r="J21" s="43">
        <f>I21*B4</f>
        <v>338</v>
      </c>
      <c r="K21" s="43">
        <f t="shared" si="0"/>
        <v>1352</v>
      </c>
      <c r="L21" s="40" t="s">
        <v>47</v>
      </c>
    </row>
    <row r="22" spans="1:13" x14ac:dyDescent="0.2">
      <c r="A22" s="66">
        <v>7228</v>
      </c>
      <c r="B22" s="68" t="s">
        <v>44</v>
      </c>
      <c r="C22" s="40" t="str">
        <f>G3</f>
        <v>1st Class</v>
      </c>
      <c r="D22" s="40">
        <v>4</v>
      </c>
      <c r="E22" s="40">
        <v>3</v>
      </c>
      <c r="F22" s="40">
        <v>2</v>
      </c>
      <c r="G22" s="40">
        <v>3</v>
      </c>
      <c r="H22" s="62">
        <v>30</v>
      </c>
      <c r="I22" s="62">
        <f>(D22*G4)+(E22*H4)+H22</f>
        <v>8630</v>
      </c>
      <c r="J22" s="43">
        <f>I22*B3</f>
        <v>863</v>
      </c>
      <c r="K22" s="43">
        <f t="shared" si="0"/>
        <v>7767</v>
      </c>
      <c r="L22" s="73" t="s">
        <v>48</v>
      </c>
    </row>
    <row r="23" spans="1:13" ht="15.75" x14ac:dyDescent="0.25">
      <c r="A23" s="57"/>
      <c r="B23" s="14"/>
      <c r="C23" s="3"/>
      <c r="D23" s="82" t="s">
        <v>65</v>
      </c>
      <c r="E23" s="82">
        <f>SUMIF(E8:E22,"&gt;3")</f>
        <v>4</v>
      </c>
      <c r="F23" s="3"/>
      <c r="G23" s="3"/>
      <c r="H23" s="20"/>
      <c r="I23" s="21"/>
      <c r="J23" s="18"/>
      <c r="K23" s="20"/>
      <c r="L23" s="36"/>
    </row>
    <row r="24" spans="1:13" x14ac:dyDescent="0.2">
      <c r="A24" s="48" t="s">
        <v>31</v>
      </c>
      <c r="B24" s="49">
        <f>AVERAGE(G8:G22)</f>
        <v>4.7333333333333334</v>
      </c>
      <c r="C24" s="3"/>
      <c r="D24" s="3"/>
      <c r="E24" s="3"/>
      <c r="F24" s="3"/>
      <c r="G24" s="17"/>
      <c r="H24" s="20"/>
      <c r="I24" s="22"/>
      <c r="J24" s="25"/>
      <c r="K24" s="20"/>
      <c r="L24" s="25"/>
      <c r="M24" s="27"/>
    </row>
    <row r="25" spans="1:13" x14ac:dyDescent="0.2">
      <c r="A25" s="51" t="s">
        <v>32</v>
      </c>
      <c r="B25" s="52">
        <f>MAX(K8:K22)</f>
        <v>7767</v>
      </c>
      <c r="C25" s="3"/>
      <c r="D25" s="3"/>
      <c r="E25" s="3"/>
      <c r="F25" s="3"/>
      <c r="G25" s="17"/>
      <c r="H25" s="23"/>
      <c r="I25" s="24"/>
      <c r="J25" s="23"/>
      <c r="K25" s="26"/>
      <c r="L25" s="20"/>
    </row>
    <row r="26" spans="1:13" x14ac:dyDescent="0.2">
      <c r="A26" s="51" t="s">
        <v>33</v>
      </c>
      <c r="B26" s="52">
        <f>MIN(K8:K22)</f>
        <v>854</v>
      </c>
      <c r="C26" s="3"/>
      <c r="D26" s="3"/>
      <c r="E26" s="3"/>
      <c r="F26" s="3"/>
      <c r="G26" s="3"/>
      <c r="H26" s="5"/>
      <c r="K26" s="15"/>
      <c r="L26" s="15"/>
    </row>
    <row r="27" spans="1:13" x14ac:dyDescent="0.2">
      <c r="A27" s="51" t="s">
        <v>34</v>
      </c>
      <c r="B27" s="53">
        <f>SUM(H8:H21)</f>
        <v>786</v>
      </c>
      <c r="C27" s="3"/>
      <c r="D27" s="3"/>
      <c r="E27" s="3"/>
      <c r="F27" s="3"/>
      <c r="G27" s="3"/>
      <c r="H27" s="5"/>
    </row>
    <row r="28" spans="1:13" x14ac:dyDescent="0.2">
      <c r="A28" s="51" t="s">
        <v>37</v>
      </c>
      <c r="B28" s="54">
        <f>SUMIF(C8:C22, "1st Class", D8:D22)</f>
        <v>12</v>
      </c>
      <c r="C28" s="3"/>
      <c r="D28" s="3"/>
      <c r="E28" s="3"/>
      <c r="F28" s="3"/>
      <c r="G28" s="3"/>
      <c r="H28" s="5"/>
    </row>
    <row r="29" spans="1:13" x14ac:dyDescent="0.2">
      <c r="A29" s="51" t="s">
        <v>36</v>
      </c>
      <c r="B29" s="54">
        <f>SUMIF(C8:C22, "2nd Class",D8:D22)</f>
        <v>8</v>
      </c>
      <c r="C29" s="47"/>
      <c r="D29" s="55"/>
      <c r="E29" s="63"/>
      <c r="F29" s="3"/>
      <c r="G29" s="3"/>
      <c r="H29" s="5"/>
    </row>
    <row r="30" spans="1:13" x14ac:dyDescent="0.2">
      <c r="A30" s="51" t="s">
        <v>35</v>
      </c>
      <c r="B30" s="54">
        <f>SUMIF(C8:C22,"3rd class",D8:D22)</f>
        <v>15</v>
      </c>
      <c r="C30" s="50"/>
      <c r="D30" s="55"/>
      <c r="E30" s="64"/>
      <c r="F30" s="3"/>
      <c r="G30" s="3"/>
      <c r="H30" s="5"/>
    </row>
    <row r="31" spans="1:13" x14ac:dyDescent="0.2">
      <c r="A31" s="51" t="s">
        <v>38</v>
      </c>
      <c r="B31" s="54">
        <f>COUNT(E8:E22,F8:F22)</f>
        <v>30</v>
      </c>
      <c r="C31" s="35"/>
      <c r="D31" s="55"/>
      <c r="E31" s="64"/>
    </row>
    <row r="32" spans="1:13" x14ac:dyDescent="0.2">
      <c r="A32" s="51" t="s">
        <v>39</v>
      </c>
      <c r="B32" s="52">
        <f>SUM(J8:J22)</f>
        <v>9657.7999999999993</v>
      </c>
      <c r="C32" s="35"/>
      <c r="D32" s="55"/>
      <c r="E32" s="65"/>
    </row>
    <row r="33" spans="1:6" x14ac:dyDescent="0.2">
      <c r="A33" s="51" t="s">
        <v>50</v>
      </c>
      <c r="B33" s="66">
        <f>COUNTIF(L8:L22, "Paypal")</f>
        <v>6</v>
      </c>
      <c r="C33" s="69"/>
      <c r="D33" s="55"/>
      <c r="E33" s="56"/>
    </row>
    <row r="34" spans="1:6" x14ac:dyDescent="0.2">
      <c r="A34" s="38" t="s">
        <v>49</v>
      </c>
      <c r="B34" s="40">
        <f>COUNTIF(L9:L23, "Apple Pay")</f>
        <v>3</v>
      </c>
      <c r="C34" s="35"/>
      <c r="D34" s="55"/>
      <c r="E34" s="56"/>
    </row>
    <row r="35" spans="1:6" x14ac:dyDescent="0.2">
      <c r="A35" s="38" t="s">
        <v>51</v>
      </c>
      <c r="B35" s="40">
        <f>COUNTIF(L10:L24, "Mastercard")</f>
        <v>5</v>
      </c>
      <c r="C35" s="35"/>
      <c r="D35" s="55"/>
      <c r="E35" s="56"/>
    </row>
    <row r="36" spans="1:6" x14ac:dyDescent="0.2">
      <c r="C36" s="35"/>
      <c r="D36" s="55"/>
      <c r="E36" s="56"/>
      <c r="F36" s="27"/>
    </row>
    <row r="37" spans="1:6" x14ac:dyDescent="0.2">
      <c r="C37" s="27"/>
      <c r="D37" s="55"/>
      <c r="E37" s="64"/>
    </row>
  </sheetData>
  <mergeCells count="1">
    <mergeCell ref="A1:H1"/>
  </mergeCells>
  <conditionalFormatting sqref="C9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{DF56BE0F-982B-4849-972E-C0083881FADE}</x14:id>
        </ext>
      </extLst>
    </cfRule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F56BE0F-982B-4849-972E-C0083881FADE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C9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16</vt:i4>
      </vt:variant>
    </vt:vector>
  </HeadingPairs>
  <TitlesOfParts>
    <vt:vector size="26" baseType="lpstr">
      <vt:lpstr>January</vt:lpstr>
      <vt:lpstr>Total Fees Chart</vt:lpstr>
      <vt:lpstr>Alphabetical Sort</vt:lpstr>
      <vt:lpstr>Macros</vt:lpstr>
      <vt:lpstr>IF FUNCTIONS</vt:lpstr>
      <vt:lpstr>Conditional Formating</vt:lpstr>
      <vt:lpstr>HLOOKUP</vt:lpstr>
      <vt:lpstr>Countif</vt:lpstr>
      <vt:lpstr>sumif</vt:lpstr>
      <vt:lpstr>Naming a range</vt:lpstr>
      <vt:lpstr>Countif!discounts</vt:lpstr>
      <vt:lpstr>'IF FUNCTIONS'!discounts</vt:lpstr>
      <vt:lpstr>'Naming a range'!discounts</vt:lpstr>
      <vt:lpstr>sumif!discounts</vt:lpstr>
      <vt:lpstr>discounts</vt:lpstr>
      <vt:lpstr>Countif!Names</vt:lpstr>
      <vt:lpstr>'IF FUNCTIONS'!Names</vt:lpstr>
      <vt:lpstr>'Naming a range'!Names</vt:lpstr>
      <vt:lpstr>sumif!Names</vt:lpstr>
      <vt:lpstr>Names</vt:lpstr>
      <vt:lpstr>Countif!Total</vt:lpstr>
      <vt:lpstr>'IF FUNCTIONS'!Total</vt:lpstr>
      <vt:lpstr>'Naming a range'!Total</vt:lpstr>
      <vt:lpstr>sumif!Total</vt:lpstr>
      <vt:lpstr>Total</vt:lpstr>
      <vt:lpstr>Transport_Fees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 Murphy</dc:creator>
  <cp:lastModifiedBy>Skeeper Loyaltie</cp:lastModifiedBy>
  <dcterms:created xsi:type="dcterms:W3CDTF">2020-11-12T10:30:16Z</dcterms:created>
  <dcterms:modified xsi:type="dcterms:W3CDTF">2021-02-22T13:26:10Z</dcterms:modified>
</cp:coreProperties>
</file>